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桩号 K1+630~K3+407.5" sheetId="1" r:id="rId1"/>
  </sheets>
  <definedNames>
    <definedName name="_xlnm._FilterDatabase" localSheetId="0" hidden="1">'桩号 K1+630~K3+407.5'!$B$5:$O$199</definedName>
    <definedName name="_xlnm.Print_Titles" localSheetId="0">'桩号 K1+630~K3+407.5'!$5:$6</definedName>
  </definedNames>
  <calcPr calcId="144525"/>
</workbook>
</file>

<file path=xl/sharedStrings.xml><?xml version="1.0" encoding="utf-8"?>
<sst xmlns="http://schemas.openxmlformats.org/spreadsheetml/2006/main" count="477" uniqueCount="250">
  <si>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</si>
  <si>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</si>
  <si>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</si>
  <si>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</si>
  <si>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龙岩大道四期道路工程（桩号 K0+270~K1+630）段绿化</t>
  </si>
  <si>
    <t>立项批复文号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</si>
  <si>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</si>
  <si>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</si>
  <si>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</si>
  <si>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</si>
  <si>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</si>
  <si>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</si>
  <si>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</si>
  <si>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</si>
  <si>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</si>
  <si>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</si>
  <si>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</si>
  <si>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</si>
  <si>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</si>
  <si>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</si>
  <si>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</si>
  <si>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</si>
  <si>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</si>
  <si>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</si>
  <si>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</si>
  <si>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丛生香樟A</t>
  </si>
  <si>
    <t>米径75-80cm  高度800-1000cm，冠幅500-600cm  三级 容器；树形健壮，冠幅完整饱满，四杆以上,脱杆高&gt;2.5m</t>
  </si>
  <si>
    <t>株</t>
  </si>
  <si>
    <t>漳浦浮宫园艺场</t>
  </si>
  <si>
    <t>曹文涛</t>
  </si>
  <si>
    <t>最低价</t>
  </si>
  <si>
    <t>漳浦县马口东新园艺场</t>
  </si>
  <si>
    <t>赵星泉</t>
  </si>
  <si>
    <t>漳浦县马口毅渊园艺场</t>
  </si>
  <si>
    <t>范贤銮</t>
  </si>
  <si>
    <t>《福建省苗木信息2022年第2期》丛生香樟特选（精品）单价 29309.05元/株</t>
  </si>
  <si>
    <t>丛生香樟B</t>
  </si>
  <si>
    <t>米径70-75cm  高度800-1000cm，冠幅500-600cm  三级 容器；树形健壮，冠幅完整饱满，四杆以上,脱杆高&gt;2.0m</t>
  </si>
  <si>
    <t>《福建省苗木信息2022年第2期》丛生香樟特选（精品）单价 25394.03元/株</t>
  </si>
  <si>
    <t>丛生香樟C</t>
  </si>
  <si>
    <t>米径50-55cm  高度800-1000cm，冠幅500-600cm  三级 容器；树形健壮，冠幅完整饱满，四杆以上,脱杆高&gt;1.8m</t>
  </si>
  <si>
    <t>按《福建省苗木信息2022年第2期》</t>
  </si>
  <si>
    <t>《福建省苗木信息2022年第2期》丛生香樟特选（精品）单价 14304.86元/株</t>
  </si>
  <si>
    <t>香樟A</t>
  </si>
  <si>
    <t>米径20-22cm  高度＞650cm，冠幅＞400cm 三级 移植苗,树形健壮，保留3主枝以上，每主枝三级以上分叉，冠幅完整饱满</t>
  </si>
  <si>
    <t>/</t>
  </si>
  <si>
    <t>《福州2022年第2季度》樟树，18＜φ≤20cm 冠幅＞350cm H＞500cm，2495元/株</t>
  </si>
  <si>
    <t>按《厦门2022年9月》信息价</t>
  </si>
  <si>
    <t>《厦门2022年9月》米径24-25cm 冠径〉300cm 株高〉450cm 三级分枝以上，冠幅饱满 假植苗，4075.32元+运输（4281.77-4220.66=61.11）</t>
  </si>
  <si>
    <t>《漳州2022年8月》米径19～20cm苗高400～500cm冠幅250～300cm 三级分枝以上 假植苗，3360元/株</t>
  </si>
  <si>
    <t>《福建省苗木信息2022年第2期》香樟,假植苗,单价 4281.77元/株</t>
  </si>
  <si>
    <t>香樟B</t>
  </si>
  <si>
    <t>米径17-20cm  高度＞600cm，冠幅＞350cm 三级 移植苗,树形健壮，保留3主枝以上，每主枝三级以上分叉，冠幅完整饱满</t>
  </si>
  <si>
    <t>《福州2022年第2季度》樟树，18＜φ≤20cm 冠幅＞350cm H＞500cm；2495元/株</t>
  </si>
  <si>
    <t>《厦门2022年9月》香樟，米径20-21cm 冠径〉250cm 株高〉400cm 三级分枝以上，冠幅饱满 假植苗，2766.06元/株+运费（3283.83-3256.33=27.5）</t>
  </si>
  <si>
    <t>《漳州2022年8月》米径19～20cm苗高400～500cm冠幅250～300cm 三级分枝以上 假植苗，3360元/株++运输（3283.83-3250.83=33）</t>
  </si>
  <si>
    <t>《福建省苗木信息2022年第2期》香樟,假植苗,单价 3283.83元/株</t>
  </si>
  <si>
    <t>香樟C</t>
  </si>
  <si>
    <t>米径15-17cm  高度＞550cm，冠幅＞350cm 三级 移植苗,树形健壮，保留3主枝以上，每主枝三级以上分叉，冠幅完整饱满</t>
  </si>
  <si>
    <t>《福州2022年第2季度》樟树，16＜φ≤18cm 冠幅＞300cm H＞450cm；2130元/株+运费（2329.55-2258.05=71.5）</t>
  </si>
  <si>
    <t>按《福州2022年第2季度》信息价</t>
  </si>
  <si>
    <t>《厦门2022年9月》香樟，米径20-21cm 冠径〉250cm 株高〉400cm 三级分枝以上，冠幅饱满 假植苗，2766.06元/株+运费（2258.05-2230.55=27.5）</t>
  </si>
  <si>
    <t>《漳州2022年8月》香樟，米径17～18cm苗高400～500cm冠幅250～300cm 三级分枝以上 假植苗，2929.5元/株+运输（2258.05-2225.05=33）</t>
  </si>
  <si>
    <t>《福建省苗木信息2022年第2期》香樟,假植苗,单价 2258.05元/株</t>
  </si>
  <si>
    <t>罗汉松桩景A</t>
  </si>
  <si>
    <t>地径＞25，高度300-350cm，冠幅300-350cm；全冠，容器；树形健壮优美，云片冠幅完整饱满，9层云片以上</t>
  </si>
  <si>
    <t>福建三君子园艺场</t>
  </si>
  <si>
    <t>黄艺君</t>
  </si>
  <si>
    <t>参考西景询价</t>
  </si>
  <si>
    <t>罗汉松桩景B</t>
  </si>
  <si>
    <t>地径＞20，高度270-300cm，冠幅270-300cm；全冠，容器；树形健壮优美，云片冠幅完整饱满，8层云片以上</t>
  </si>
  <si>
    <t>罗汉松桩景C</t>
  </si>
  <si>
    <t>地径＞18，高度240-270cm，冠幅240-270cm；全冠，容器；树形健壮优美，云片冠幅完整饱满，7层云片以上</t>
  </si>
  <si>
    <t>大叶榕</t>
  </si>
  <si>
    <t>米径18-20cm  高度＞500cm，冠幅＞300cm,  三级 地苗，树形健壮，保留3主枝以上，每主枝三级以上分叉，冠幅完整饱满</t>
  </si>
  <si>
    <t>《厦门2022年9月》大叶榕，米径20-21cm 冠径〉300cm 株高〉500cm 三级分枝以上 假植苗，1659.63元/株+运费（27.5）</t>
  </si>
  <si>
    <t>《漳州2022年8月》/</t>
  </si>
  <si>
    <t>《福建省苗木信息2022年第2期》大叶榕,容器苗,单价 1548.69元/株</t>
  </si>
  <si>
    <t>宫粉紫荆（粉花）</t>
  </si>
  <si>
    <t>米径12-14cm  高度＞400cm，冠幅＞200cm  三级 假植苗，树形健壮，保留3主枝以上，每主枝三级以上分叉，冠幅完整饱满，粉花</t>
  </si>
  <si>
    <t>《福州2022年第2季度》宫粉紫荆（袋苗），12＜φ≤14cm 冠幅＞200cm H＞450cm，袋苗,单价1300元/株+运费（71.5）</t>
  </si>
  <si>
    <t>《厦门2022年9月》洋紫荆，米径20-21cm 冠径〉250cm 株高〉350cm 三级分枝以上 假植苗，1890.14元/株+运费（27.5）</t>
  </si>
  <si>
    <t>《漳州2022年8月》宫粉紫荆，米径15～16cm苗高350～400cm冠幅200～250cm 三级分枝以上 假植苗，2000元/株+运费（33）</t>
  </si>
  <si>
    <t>《福建省苗木信息2022年第2期》宫粉紫荆,假植苗,单价 1310.12元/株</t>
  </si>
  <si>
    <t>宫粉紫荆（白花）</t>
  </si>
  <si>
    <t>米径12-14cm  高度＞400cm，冠幅＞200cm  三级 假植苗，树形健壮，保留3主枝以上，每主枝三级以上分叉，冠幅完整饱满，白花</t>
  </si>
  <si>
    <t>红花洋紫荆</t>
  </si>
  <si>
    <t>米径12-14cm  高度＞350cm，冠幅＞220cm  三级 假植苗，树形健壮，保留3主枝以上，每主枝三级以上分叉，冠幅完整饱满，砧木，红花</t>
  </si>
  <si>
    <t>《福州2022年第2季度》宫粉紫荆（地苗）12＜φ≤14cm 冠幅＞200cm H＞450cm,单价799元/株+运费</t>
  </si>
  <si>
    <t>《厦门2022年9月》洋紫荆，米径15-17cm 冠径〉200cm 株高〉350cm 二级分枝以上 假植苗，995.78元/株+运费（27.5）</t>
  </si>
  <si>
    <t>《漳州2022年8月》红花紫荆，米径15～16cm苗高350～400cm冠幅200～250cm 三级分枝以上 假植苗，1105.06元/株+运费（33）</t>
  </si>
  <si>
    <t>《福建省苗木信息2022年第2期》洋紫荆,假植苗,单价 775.56元/株</t>
  </si>
  <si>
    <t>四季桂a</t>
  </si>
  <si>
    <t>高度80cm，冠幅50cm，全冠, 袋苗，</t>
  </si>
  <si>
    <t>《福州2022年第2季度》四季桂，冠幅＞100cm H150-180cm, 单价108元/株+运费（-13）</t>
  </si>
  <si>
    <t>《厦门2022年9月》四季桂，基径4cm 冠径/蓬径60-80cm 自然高80-100cm，单价78.37元/株+运费（5）</t>
  </si>
  <si>
    <t>《漳州2022年8月》四季桂，冠幅70cm 苗高100cm 球形，单价95.47元/株+运费（6）</t>
  </si>
  <si>
    <t>《福建省苗木信息2022年第2期》四季桂基径3，假植苗冠幅45～50cm苗高60～70cm 自然全冠 单价 90.29元/株</t>
  </si>
  <si>
    <t>四季桂b</t>
  </si>
  <si>
    <t>高度70cm，冠幅40cm，全冠, 袋苗，</t>
  </si>
  <si>
    <t>《福建省苗木信息2022年第2期》四季桂基径2，假植苗冠幅30～40cm苗高50～50cm 自然全冠 单价 70.36元/株</t>
  </si>
  <si>
    <t>四季桂c</t>
  </si>
  <si>
    <t>高度60cm，冠幅35cm，全冠, 袋苗</t>
  </si>
  <si>
    <t>《福建省苗木信息2022年第2期》，四季桂基径2，假植苗冠幅30～40cm苗高50～50cm 自然全冠 单价 70.36元/株</t>
  </si>
  <si>
    <t>红花继木a</t>
  </si>
  <si>
    <t>高度80cm，冠幅50cm，全冠，袋苗</t>
  </si>
  <si>
    <t>《福州2022年第2季度》红继木球，冠幅80-100cm H100-120cm, 单价135元/株+运费（-13）</t>
  </si>
  <si>
    <t>《厦门2022年9月》红花檵木球，冠径/蓬径100cm 自然高100cm，单价147.52元/株+运费（5）</t>
  </si>
  <si>
    <t>《漳州2022年8月》红花继木，冠幅90～100cm 苗高90～100cm 球形，单价133.33元/株+运费（6）</t>
  </si>
  <si>
    <t>《福建省苗木信息2022年第2期》，红花继木球，高度70-80cm，冠幅70-80cm，自然全冠， 单价 133.11元/株</t>
  </si>
  <si>
    <t>红花继木b</t>
  </si>
  <si>
    <t>高度70cm，冠幅40cm，全冠，袋苗</t>
  </si>
  <si>
    <t>红花继木c</t>
  </si>
  <si>
    <t>高度60cm，冠幅30cm，全冠，袋苗</t>
  </si>
  <si>
    <t>《福建省苗木信息2022年第2期》，红花继木球，高度50-60cm，冠幅60cm，自然全冠， 单价 75.92元/株</t>
  </si>
  <si>
    <t>扶桑球</t>
  </si>
  <si>
    <t>高度90-110cm，冠幅110-130cm，单球，袋苗，树形优美，冠幅完整饱满，不脱脚</t>
  </si>
  <si>
    <t>《福州2022年第2季度》扶桑球，冠幅100-120cm H130-150cm, 单价147元/株+运费（-16.25）</t>
  </si>
  <si>
    <t>《厦门2022年9月》扶桑球,冠径/蓬径100cm 单球自然高100cm,单价138.3元/株+运费6.25</t>
  </si>
  <si>
    <t>《漳州2022年8月》彩叶扶桑，冠幅120cm 苗高120cm 球形，单价181.41元/株+运费（7.5）</t>
  </si>
  <si>
    <t>《福建省苗木信息2022年第2期》，扶桑球 容器苗，单球 单价 144.42元/株</t>
  </si>
  <si>
    <t>红花继木球A</t>
  </si>
  <si>
    <t>高度150cm冠幅150cm 全冠 假植，树形优美，冠幅完整饱满，不脱脚</t>
  </si>
  <si>
    <t>《福州2022年第2季度》红继木球，冠幅100-120cm H130-150cm, 单价205元/株+运费（-16.25）</t>
  </si>
  <si>
    <t>按《厦门2022年9月份》信息价</t>
  </si>
  <si>
    <t>《厦门2022年9月》红花檵木球,冠径/蓬径150cm 自然高150cm,单价442.57元/株+运费（6.25）</t>
  </si>
  <si>
    <t>《漳州2022年8月》红花继木，冠幅150cm 苗高150cm 球形，单价444.82元/株+运费（7.5）</t>
  </si>
  <si>
    <t>《福建省苗木信息2022年第2期》，红花继木球 假植苗 单价 501.41元/株</t>
  </si>
  <si>
    <t>红花继木球B</t>
  </si>
  <si>
    <t>高度100-110cm冠幅120cm 全冠 假植，树形优美，冠幅完整饱满，不脱脚</t>
  </si>
  <si>
    <t>按《漳州2022年8月份》信息价</t>
  </si>
  <si>
    <t>《厦门2022年9月》红花檵木球,冠径/蓬径120cm 自然高120cm,单价230.5元/株+运费（6.25）</t>
  </si>
  <si>
    <t>《漳州2022年8月》红花继木，冠幅120cm 苗高120cm 球形，单价225.61元/株+运费（7.5）</t>
  </si>
  <si>
    <t>福建省苗木信息2022年第2期，红花继木球 假植苗 单价 276.2元/株</t>
  </si>
  <si>
    <t>伞状造型黄金香柳A</t>
  </si>
  <si>
    <t>高度250cm，冠幅250cm,全冠,袋苗，树形优美，伞状冠幅完整饱满</t>
  </si>
  <si>
    <t>漳浦县马口盛绿园艺场</t>
  </si>
  <si>
    <t>王丰盛</t>
  </si>
  <si>
    <t>伞状造型黄金香柳B</t>
  </si>
  <si>
    <t>高度180cm，冠幅180cm,全冠,袋苗，树形优美，伞状冠幅完整饱满</t>
  </si>
  <si>
    <t>红叶石楠柱</t>
  </si>
  <si>
    <t>高度180-200cm，冠幅80-90cm，全冠，假植，柱形优美，冠幅完整饱满，不脱脚</t>
  </si>
  <si>
    <t>《福州2022年第2季度》红叶石楠柱，冠幅80-90cm H180-200cm,单价173元/株+运费（13）</t>
  </si>
  <si>
    <t>《厦门2022年9月》红叶石楠球,冠径/蓬径100cm 自然高120cm,单价192.47元/株+运费（5）</t>
  </si>
  <si>
    <t>《漳州2022年8月》,红叶石楠，冠幅120cm 苗高120cm 球形，单价214.54元/株+运费（6）</t>
  </si>
  <si>
    <t>福建省苗木信息2022年第2期，红叶石楠柱 假植苗 单价 463.44元/株</t>
  </si>
  <si>
    <t>九里香球</t>
  </si>
  <si>
    <t>高度150cm，冠幅120cm,全冠,假植，柱形优美，冠幅完整饱满，不脱脚</t>
  </si>
  <si>
    <t>《福州2022年第2季度》九里香球，冠幅80-100cm H100-120cm,单价136元/株+运费（13）</t>
  </si>
  <si>
    <t>《厦门2022年9月》,九里香球,冠径/蓬径80cm 自然高100cm,单价138.3元/株+运费（5）</t>
  </si>
  <si>
    <t>《漳州2022年8月》七里香，冠幅120cm 苗高120cm 球形，单价193.33元/株+运费（6）</t>
  </si>
  <si>
    <t>福建省苗木信息2022年第2期，九里香球 假植苗 单价 225.08元/株</t>
  </si>
  <si>
    <t>红榕</t>
  </si>
  <si>
    <t>米径18-20cm，高度＞500cm，冠幅＞300cm，三级，假植苗，树形健壮，保留3主枝以上，每主枝三级以上分叉，冠幅完整饱满</t>
  </si>
  <si>
    <t>《福州2022年第2季度》红榕，18＜φ≤22cm 冠幅＞300cm H＞500cm,,单价2250元/株+运费(2.44)</t>
  </si>
  <si>
    <t>《厦门2022年9月》,高山榕,米径20-21cm 冠径〉300cm 株高〉500cm 三级分枝以上 假植苗,单价2028.44元/株+运费（101.44）</t>
  </si>
  <si>
    <t>《漳州2022年8月》 /</t>
  </si>
  <si>
    <t>龙岩洞生态综合整治项目二期（龙岩洞公园项目配套工程），红榕 假植苗 单价 2380元/株</t>
  </si>
  <si>
    <t>仙宫山公园生态环境整治提升项目（一期）—西入口，红榕 假植苗 单价 2380元/株</t>
  </si>
  <si>
    <t>东山湿地公园一期CD地块，红榕 假植苗 单价 2380元/株</t>
  </si>
  <si>
    <t>龙岩东肖溪流域生态环境整治工程（流域生态整治），红榕 假植苗 单价 3000元/株</t>
  </si>
  <si>
    <t>金叶假连翘A</t>
  </si>
  <si>
    <t>高度30cm，冠幅25cm ，全冠，袋苗，株形自然饱满</t>
  </si>
  <si>
    <t>《福州2022年第2季度》,花叶假连翘，冠幅30cm H50cm,2.19元/株+运费（2.08-1.96=0.12）</t>
  </si>
  <si>
    <t>《厦门2022年9月》,花叶假连翘，冠径/蓬径30cm 自然高40cm,1.38元/株+运费（1.96-1.89=0.07）</t>
  </si>
  <si>
    <t>《漳州2022年8月》,花叶假连翘，冠幅20～25cm 苗高30～35cm,1.24元/株+运费（1.96-1.91=0.05）</t>
  </si>
  <si>
    <t>福建省苗木信息2022年第2期，金叶假连翘 袋苗 单价 1.96元/株</t>
  </si>
  <si>
    <t>金叶假连翘B</t>
  </si>
  <si>
    <t>高度20-25cm，冠幅15-20cm ，全冠，袋苗，株形自然饱满</t>
  </si>
  <si>
    <t>《福州2022年第2季度》,花叶假连翘，冠幅30cm H50cm,2.19元/株+运费</t>
  </si>
  <si>
    <t>《厦门2022年9月》,金叶假连翘，冠径/蓬径15cm 自然高20cm,1.2元/株+运费（1.96-1.89=0.07）</t>
  </si>
  <si>
    <t>福建省苗木信息2022年第2期，金叶假连翘 袋苗 单价 1.46元/株</t>
  </si>
  <si>
    <t>红花继木</t>
  </si>
  <si>
    <t>高度30-35cm，冠幅25-30cm ，全冠，袋苗，株形自然饱满</t>
  </si>
  <si>
    <t>《福州2022年第2季度》,红继木(双面红），冠幅35cm H30cm，2.54元/株+运费（4.01-3.89=0.12）</t>
  </si>
  <si>
    <t>《厦门2022年9月》,红花檵木,冠径/蓬径30cm 自然高40cm,1.75元/株+运费（3.89-3.82=0.07）</t>
  </si>
  <si>
    <t>《漳州2022年8月》,红花继木，冠幅10～15cm 苗高25～30cm，1.5元/株+运费（3.89-3.84=0.05）</t>
  </si>
  <si>
    <t>福建省苗木信息2022年第2期  红花继木 单价3.89/株</t>
  </si>
  <si>
    <t>黄心梅A</t>
  </si>
  <si>
    <t>高度50cm，冠幅40cm  ，全冠，袋苗，株形自然饱满</t>
  </si>
  <si>
    <t>《福州2022年第2季度》,黄金榕，冠幅30cm H50cm，6.35元/株+运费（6.18-6.06=0.12）</t>
  </si>
  <si>
    <t>福建省苗木信息2022年第2期  黄心梅，袋苗 单价6.06/株</t>
  </si>
  <si>
    <t>黄心梅B</t>
  </si>
  <si>
    <t>高度30cm，冠幅15cm,  全冠，袋苗，株形自然饱满</t>
  </si>
  <si>
    <t>《福州2022年第2季度》,黄金榕，冠幅15cm H20cm，1.39元/株+运费（1.25-1.13=0.12）</t>
  </si>
  <si>
    <t>《厦门2022年9月》,黄心梅(黄金叶),冠径/蓬径15cm 自然高30cm,1.01元/株+运费（1.13-1.06=0.07）</t>
  </si>
  <si>
    <t>《漳州2022年8月》,黄金叶,冠幅20～25cm 苗高20～25cm,0.92元/株+运费（1.13-1.08=0.05）</t>
  </si>
  <si>
    <t>福建省苗木信息2022年第2期  黄心梅，袋苗 单价1.13/株</t>
  </si>
  <si>
    <t>月桂</t>
  </si>
  <si>
    <t>高度30cm，冠幅25cm,  全冠，袋苗，株形自然饱满</t>
  </si>
  <si>
    <t>《厦门2022年9月》,月季,冠径/蓬径25cm 自然高30cm,2.21元/株+运费（2.88-2.81=0.07）</t>
  </si>
  <si>
    <t>福建省苗木信息2022年第2期  月桂，袋苗 单价2.88/株</t>
  </si>
  <si>
    <t>矮化美人蕉</t>
  </si>
  <si>
    <t>冠幅25cm 高度30cm  ，全冠，袋苗，株形自然饱满</t>
  </si>
  <si>
    <t>《福州2022年第2季度》,紫叶美人蕉,冠幅10-12cm H30cm 3支以上/丛,1.73元/株+运费（1.57-1.45=0.12）</t>
  </si>
  <si>
    <t>《厦门2022年9月》,美人蕉,丛杆数2-3芽/丛,1.57元/株+运费（1.45-1.38=0.07）</t>
  </si>
  <si>
    <t>《漳州2022年8月》,花叶美人蕉,冠幅25cm 苗高25cm,2.22元/株+运费（1.45-1.4=0.05）</t>
  </si>
  <si>
    <t>福建省苗木信息2022年第2期  矮化美人蕉 单价1.45/株</t>
  </si>
  <si>
    <t>鹅掌柴A</t>
  </si>
  <si>
    <t>高度30-35cm，冠幅25-30cm，全冠，袋苗，株形自然饱满</t>
  </si>
  <si>
    <t>《福州2022年第2季度》,花叶鹅掌柴,冠幅25cm H40cm,2.08元/株+运费（2.44-2.32=0.12）</t>
  </si>
  <si>
    <t>《厦门2022年9月》,花叶鹅掌柴,冠径/蓬径30cm 自然高50cm,1.52元/株+运费（2.32-2.25=0.07）</t>
  </si>
  <si>
    <t>《漳州2022年8月》,美斑鹅掌柴,冠幅20～25cm 苗高25～30cm,2.63元/株+运费（2.32-2.27=0.05）</t>
  </si>
  <si>
    <t>福建省苗木信息2022年第2期  鹅掌柴 单价2.32/株</t>
  </si>
  <si>
    <t>鹅掌柴B</t>
  </si>
  <si>
    <t>高度20-25cm，冠幅20cm ，全冠，袋苗，株形自然饱满</t>
  </si>
  <si>
    <t>《福州2022年第2季度》,花叶鹅掌柴,冠幅20cm H35cm,1.73元/株+运费（2.44-2.32=0.12）</t>
  </si>
  <si>
    <t>《厦门2022年9月》,花叶鹅掌柴,冠径/蓬径20cm 自然高40cm,0.92元/株+运费（2.32-2.25=0.07）</t>
  </si>
  <si>
    <t>福建省苗木信息2022年第2期  鹅掌柴 单价1.52/株</t>
  </si>
  <si>
    <t>沿阶草</t>
  </si>
  <si>
    <t>高度20cm，冠幅15cm  ，全冠，袋苗，株形自然饱满</t>
  </si>
  <si>
    <t>《福州2022年第2季度》,花叶沿阶草,冠幅10cm H10cm 3支以上/丛,0.81元/株+运费（1.25-1.13=0.12）</t>
  </si>
  <si>
    <t>《厦门2022年9月》,沿阶草（纯净）,冠径/蓬径〉10cm 自然高〉10cm,0.51元/株+运费（1.13-1.06=0.07）</t>
  </si>
  <si>
    <t>《漳州2022年8月》,沿阶草,冠幅15cm 苗高20cm,0.63元/株+运费（1.13-1.08=0.05）</t>
  </si>
  <si>
    <t>福建省苗木信息2022年第2期  银边沿阶草，袋苗 单价1.13/株</t>
  </si>
  <si>
    <t>翠芦莉</t>
  </si>
  <si>
    <t>高度35-40cm，冠幅30-35cm 袋苗；株形自然饱满</t>
  </si>
  <si>
    <t>福建省苗木信息2022年第2期  翠芦莉 单价3.34/株</t>
  </si>
  <si>
    <t>银边麦冬</t>
  </si>
  <si>
    <t>高度20cm，冠幅20cm,全冠，袋苗，株形自然饱满</t>
  </si>
  <si>
    <t>福建省苗木信息2022年第2期  银边麦冬，袋苗 单价1.09/株</t>
  </si>
  <si>
    <t>红绒球</t>
  </si>
  <si>
    <t>高度30cm，冠幅20-25cm， 全冠，袋苗，株形自然饱满</t>
  </si>
  <si>
    <t>《福州2022年第2季度》,/</t>
  </si>
  <si>
    <t>《厦门2022年9月》,美蕊花（红绒球）,冠径/蓬径30cm 自然高40cm,0.92元/株+运费（1.41-1.34=0.07）</t>
  </si>
  <si>
    <t>《漳州2022年8月》,美蕊花,冠幅10～15cm 苗高20～30cm,0.96元/株+运费（1.41-1.36=0.05）</t>
  </si>
  <si>
    <t>福建省苗木信息2022年第2期  红绒球 单价1.41/株</t>
  </si>
  <si>
    <t>种植土</t>
  </si>
  <si>
    <t>m3</t>
  </si>
  <si>
    <t>龙岩大道四期（工业路-北环路）道路工程（桩号K1+630-K3+407.54）段绿化工程</t>
  </si>
  <si>
    <t>审后单价</t>
  </si>
  <si>
    <t>Y型过滤器</t>
  </si>
  <si>
    <t>GL41H-16 DN80</t>
  </si>
  <si>
    <t>个</t>
  </si>
  <si>
    <t>法兰闸阀</t>
  </si>
  <si>
    <t>Z44T-10 DN40</t>
  </si>
  <si>
    <t>取水阀</t>
  </si>
  <si>
    <t>DN20</t>
  </si>
  <si>
    <t>Z44T-10 DN65</t>
  </si>
  <si>
    <t>螺纹止回阀</t>
  </si>
  <si>
    <t>De75 PN=1.6MPa</t>
  </si>
  <si>
    <t>螺纹闸阀</t>
  </si>
  <si>
    <t>Z15T-10 DN75</t>
  </si>
  <si>
    <t>成品阀门井</t>
  </si>
  <si>
    <t>塑料检查井 φ450*200A H=1.1m</t>
  </si>
  <si>
    <t>套</t>
  </si>
  <si>
    <t>合  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</si>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</sst>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27" fillId="19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0" borderId="0"/>
  </cellStyleXfs>
  <cellXfs count="8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/>
    </xf>
    <xf numFmtId="176" fontId="10" fillId="0" borderId="4" xfId="0" applyNumberFormat="1" applyFont="1" applyFill="1" applyBorder="1" applyAlignment="1">
      <alignment horizontal="center" vertical="center"/>
    </xf>
    <xf numFmtId="176" fontId="10" fillId="0" borderId="5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9"/>
  <sheetViews>
    <sheetView tabSelected="1" zoomScale="90" zoomScaleNormal="90" workbookViewId="0">
      <selection activeCell="D3" sqref="D3:H3"/>
    </sheetView>
  </sheetViews>
  <sheetFormatPr defaultColWidth="9" defaultRowHeight="13.5"/>
  <cols>
    <col min="1" max="1" width="5.25" style="4" customWidth="1"/>
    <col min="2" max="2" width="5.75" style="4" customWidth="1"/>
    <col min="3" max="3" width="19.8583333333333" style="5" customWidth="1"/>
    <col min="4" max="4" width="22.775" style="6" customWidth="1"/>
    <col min="5" max="5" width="5.13333333333333" style="4" customWidth="1"/>
    <col min="6" max="6" width="9" style="4" customWidth="1"/>
    <col min="7" max="7" width="13.75" style="4" customWidth="1"/>
    <col min="8" max="8" width="11.75" style="7" customWidth="1"/>
    <col min="9" max="9" width="10" style="8" customWidth="1"/>
    <col min="10" max="10" width="35.75" style="8" customWidth="1"/>
    <col min="11" max="11" width="9" style="4" customWidth="1"/>
    <col min="12" max="12" width="14" style="4" customWidth="1"/>
    <col min="13" max="13" width="13.3833333333333" style="4" customWidth="1"/>
    <col min="14" max="14" width="16" style="4" customWidth="1"/>
    <col min="15" max="15" width="10.3833333333333" style="4" customWidth="1"/>
    <col min="16" max="16384" width="9" style="4"/>
  </cols>
  <sheetData>
    <row r="1" spans="1:1">
      <c r="A1" s="4" t="s">
        <v>0</v>
      </c>
    </row>
    <row r="2" ht="22.5" spans="1: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1" customFormat="1" ht="14.25" spans="1:15">
      <c r="A3" s="10" t="s">
        <v>2</v>
      </c>
      <c r="B3" s="10" t="s">
        <v>3</v>
      </c>
      <c r="C3" s="10"/>
      <c r="D3" s="11" t="s">
        <v>4</v>
      </c>
      <c r="E3" s="11"/>
      <c r="F3" s="11"/>
      <c r="G3" s="11"/>
      <c r="H3" s="11"/>
      <c r="I3" s="10" t="s">
        <v>5</v>
      </c>
      <c r="J3" s="10"/>
      <c r="K3" s="10"/>
      <c r="L3" s="10"/>
      <c r="M3" s="10"/>
      <c r="N3" s="10"/>
      <c r="O3" s="10"/>
    </row>
    <row r="4" s="1" customFormat="1" ht="14.25" spans="1:15">
      <c r="A4" s="10"/>
      <c r="B4" s="10" t="s">
        <v>6</v>
      </c>
      <c r="C4" s="10"/>
      <c r="D4" s="11" t="s">
        <v>7</v>
      </c>
      <c r="E4" s="11"/>
      <c r="F4" s="11"/>
      <c r="G4" s="11"/>
      <c r="H4" s="11"/>
      <c r="I4" s="10" t="s">
        <v>8</v>
      </c>
      <c r="J4" s="10"/>
      <c r="K4" s="10" t="s">
        <v>9</v>
      </c>
      <c r="L4" s="10"/>
      <c r="M4" s="10"/>
      <c r="N4" s="10"/>
      <c r="O4" s="10"/>
    </row>
    <row r="5" s="2" customFormat="1" spans="1:15">
      <c r="A5" s="10"/>
      <c r="B5" s="12" t="s">
        <v>10</v>
      </c>
      <c r="C5" s="12" t="s">
        <v>11</v>
      </c>
      <c r="D5" s="13" t="s">
        <v>12</v>
      </c>
      <c r="E5" s="12" t="s">
        <v>13</v>
      </c>
      <c r="F5" s="12" t="s">
        <v>14</v>
      </c>
      <c r="G5" s="12" t="s">
        <v>15</v>
      </c>
      <c r="H5" s="14" t="s">
        <v>16</v>
      </c>
      <c r="I5" s="12" t="s">
        <v>17</v>
      </c>
      <c r="J5" s="12"/>
      <c r="K5" s="12"/>
      <c r="L5" s="12"/>
      <c r="M5" s="12" t="s">
        <v>18</v>
      </c>
      <c r="N5" s="12" t="s">
        <v>19</v>
      </c>
      <c r="O5" s="12" t="s">
        <v>20</v>
      </c>
    </row>
    <row r="6" s="2" customFormat="1" ht="33" spans="1:15">
      <c r="A6" s="10"/>
      <c r="B6" s="12"/>
      <c r="C6" s="12"/>
      <c r="D6" s="13"/>
      <c r="E6" s="12"/>
      <c r="F6" s="12"/>
      <c r="G6" s="12"/>
      <c r="H6" s="14"/>
      <c r="I6" s="47" t="s">
        <v>21</v>
      </c>
      <c r="J6" s="47" t="s">
        <v>22</v>
      </c>
      <c r="K6" s="47" t="s">
        <v>23</v>
      </c>
      <c r="L6" s="47" t="s">
        <v>24</v>
      </c>
      <c r="M6" s="12"/>
      <c r="N6" s="12"/>
      <c r="O6" s="12"/>
    </row>
    <row r="7" s="2" customFormat="1" ht="25" customHeight="1" spans="1:15">
      <c r="A7" s="10"/>
      <c r="B7" s="12">
        <v>1</v>
      </c>
      <c r="C7" s="15" t="s">
        <v>25</v>
      </c>
      <c r="D7" s="16" t="s">
        <v>26</v>
      </c>
      <c r="E7" s="17" t="s">
        <v>27</v>
      </c>
      <c r="F7" s="18">
        <v>6</v>
      </c>
      <c r="G7" s="19">
        <f>I9</f>
        <v>27500</v>
      </c>
      <c r="H7" s="20">
        <f>F7*G7</f>
        <v>165000</v>
      </c>
      <c r="I7" s="48">
        <v>28000</v>
      </c>
      <c r="J7" s="49" t="s">
        <v>28</v>
      </c>
      <c r="K7" s="49" t="s">
        <v>29</v>
      </c>
      <c r="L7" s="49">
        <v>13625079293</v>
      </c>
      <c r="M7" s="15" t="s">
        <v>30</v>
      </c>
      <c r="N7" s="19"/>
      <c r="O7" s="42"/>
    </row>
    <row r="8" s="2" customFormat="1" ht="25" customHeight="1" spans="1:15">
      <c r="A8" s="10"/>
      <c r="B8" s="12"/>
      <c r="C8" s="15"/>
      <c r="D8" s="16"/>
      <c r="E8" s="17"/>
      <c r="F8" s="18"/>
      <c r="G8" s="19"/>
      <c r="H8" s="20"/>
      <c r="I8" s="48">
        <v>28300</v>
      </c>
      <c r="J8" s="49" t="s">
        <v>31</v>
      </c>
      <c r="K8" s="49" t="s">
        <v>32</v>
      </c>
      <c r="L8" s="49">
        <v>15280058300</v>
      </c>
      <c r="M8" s="15"/>
      <c r="N8" s="19"/>
      <c r="O8" s="42"/>
    </row>
    <row r="9" s="2" customFormat="1" ht="25" customHeight="1" spans="1:15">
      <c r="A9" s="10"/>
      <c r="B9" s="12"/>
      <c r="C9" s="15"/>
      <c r="D9" s="16"/>
      <c r="E9" s="17"/>
      <c r="F9" s="18"/>
      <c r="G9" s="19"/>
      <c r="H9" s="20"/>
      <c r="I9" s="48">
        <v>27500</v>
      </c>
      <c r="J9" s="49" t="s">
        <v>33</v>
      </c>
      <c r="K9" s="49" t="s">
        <v>34</v>
      </c>
      <c r="L9" s="49">
        <v>13960727526</v>
      </c>
      <c r="M9" s="15"/>
      <c r="N9" s="19"/>
      <c r="O9" s="42"/>
    </row>
    <row r="10" s="2" customFormat="1" ht="25" customHeight="1" spans="1:15">
      <c r="A10" s="10"/>
      <c r="B10" s="12"/>
      <c r="C10" s="15"/>
      <c r="D10" s="16"/>
      <c r="E10" s="17"/>
      <c r="F10" s="18"/>
      <c r="G10" s="19"/>
      <c r="H10" s="20"/>
      <c r="I10" s="50">
        <v>29309.05</v>
      </c>
      <c r="J10" s="50" t="s">
        <v>35</v>
      </c>
      <c r="K10" s="50"/>
      <c r="L10" s="50"/>
      <c r="M10" s="15"/>
      <c r="N10" s="19"/>
      <c r="O10" s="42"/>
    </row>
    <row r="11" s="2" customFormat="1" ht="25" customHeight="1" spans="1:15">
      <c r="A11" s="10"/>
      <c r="B11" s="12">
        <v>2</v>
      </c>
      <c r="C11" s="15" t="s">
        <v>36</v>
      </c>
      <c r="D11" s="16" t="s">
        <v>37</v>
      </c>
      <c r="E11" s="17" t="s">
        <v>27</v>
      </c>
      <c r="F11" s="18">
        <v>10</v>
      </c>
      <c r="G11" s="19">
        <f>I13</f>
        <v>23500</v>
      </c>
      <c r="H11" s="20">
        <f>F11*G11</f>
        <v>235000</v>
      </c>
      <c r="I11" s="48">
        <v>25000</v>
      </c>
      <c r="J11" s="49" t="s">
        <v>28</v>
      </c>
      <c r="K11" s="49" t="s">
        <v>29</v>
      </c>
      <c r="L11" s="49">
        <v>13625079293</v>
      </c>
      <c r="M11" s="15" t="s">
        <v>30</v>
      </c>
      <c r="N11" s="19"/>
      <c r="O11" s="42"/>
    </row>
    <row r="12" s="2" customFormat="1" ht="25" customHeight="1" spans="1:15">
      <c r="A12" s="10"/>
      <c r="B12" s="12"/>
      <c r="C12" s="15"/>
      <c r="D12" s="16"/>
      <c r="E12" s="17"/>
      <c r="F12" s="18"/>
      <c r="G12" s="19"/>
      <c r="H12" s="20"/>
      <c r="I12" s="48">
        <v>24950</v>
      </c>
      <c r="J12" s="49" t="s">
        <v>31</v>
      </c>
      <c r="K12" s="49" t="s">
        <v>32</v>
      </c>
      <c r="L12" s="49">
        <v>15280058300</v>
      </c>
      <c r="M12" s="15"/>
      <c r="N12" s="19"/>
      <c r="O12" s="42"/>
    </row>
    <row r="13" s="2" customFormat="1" ht="25" customHeight="1" spans="1:15">
      <c r="A13" s="10"/>
      <c r="B13" s="12"/>
      <c r="C13" s="15"/>
      <c r="D13" s="16"/>
      <c r="E13" s="17"/>
      <c r="F13" s="18"/>
      <c r="G13" s="19"/>
      <c r="H13" s="20"/>
      <c r="I13" s="48">
        <v>23500</v>
      </c>
      <c r="J13" s="49" t="s">
        <v>33</v>
      </c>
      <c r="K13" s="49" t="s">
        <v>34</v>
      </c>
      <c r="L13" s="49">
        <v>13960727526</v>
      </c>
      <c r="M13" s="15"/>
      <c r="N13" s="19"/>
      <c r="O13" s="42"/>
    </row>
    <row r="14" s="2" customFormat="1" ht="25" customHeight="1" spans="1:15">
      <c r="A14" s="10"/>
      <c r="B14" s="12"/>
      <c r="C14" s="15"/>
      <c r="D14" s="16"/>
      <c r="E14" s="17"/>
      <c r="F14" s="18"/>
      <c r="G14" s="19"/>
      <c r="H14" s="20"/>
      <c r="I14" s="50">
        <v>25934.03</v>
      </c>
      <c r="J14" s="50" t="s">
        <v>38</v>
      </c>
      <c r="K14" s="50"/>
      <c r="L14" s="50"/>
      <c r="M14" s="15"/>
      <c r="N14" s="19"/>
      <c r="O14" s="42"/>
    </row>
    <row r="15" s="2" customFormat="1" ht="25" customHeight="1" spans="1:15">
      <c r="A15" s="10"/>
      <c r="B15" s="12">
        <v>3</v>
      </c>
      <c r="C15" s="15" t="s">
        <v>39</v>
      </c>
      <c r="D15" s="16" t="s">
        <v>40</v>
      </c>
      <c r="E15" s="17" t="s">
        <v>27</v>
      </c>
      <c r="F15" s="18">
        <v>10</v>
      </c>
      <c r="G15" s="19">
        <f>I18</f>
        <v>14304.86</v>
      </c>
      <c r="H15" s="20">
        <f>F15*G15</f>
        <v>143048.6</v>
      </c>
      <c r="I15" s="48">
        <v>22000</v>
      </c>
      <c r="J15" s="49" t="s">
        <v>28</v>
      </c>
      <c r="K15" s="49" t="s">
        <v>29</v>
      </c>
      <c r="L15" s="49">
        <v>13625079293</v>
      </c>
      <c r="M15" s="15" t="s">
        <v>41</v>
      </c>
      <c r="N15" s="19"/>
      <c r="O15" s="42"/>
    </row>
    <row r="16" s="2" customFormat="1" ht="25" customHeight="1" spans="1:15">
      <c r="A16" s="10"/>
      <c r="B16" s="12"/>
      <c r="C16" s="15"/>
      <c r="D16" s="16"/>
      <c r="E16" s="17"/>
      <c r="F16" s="18"/>
      <c r="G16" s="19"/>
      <c r="H16" s="20"/>
      <c r="I16" s="48">
        <v>23000</v>
      </c>
      <c r="J16" s="49" t="s">
        <v>31</v>
      </c>
      <c r="K16" s="49" t="s">
        <v>32</v>
      </c>
      <c r="L16" s="49">
        <v>15280058300</v>
      </c>
      <c r="M16" s="15"/>
      <c r="N16" s="19"/>
      <c r="O16" s="42"/>
    </row>
    <row r="17" s="2" customFormat="1" ht="25" customHeight="1" spans="1:15">
      <c r="A17" s="10"/>
      <c r="B17" s="12"/>
      <c r="C17" s="15"/>
      <c r="D17" s="16"/>
      <c r="E17" s="17"/>
      <c r="F17" s="18"/>
      <c r="G17" s="19"/>
      <c r="H17" s="20"/>
      <c r="I17" s="48">
        <v>21500</v>
      </c>
      <c r="J17" s="49" t="s">
        <v>33</v>
      </c>
      <c r="K17" s="49" t="s">
        <v>34</v>
      </c>
      <c r="L17" s="49">
        <v>13960727526</v>
      </c>
      <c r="M17" s="15"/>
      <c r="N17" s="19"/>
      <c r="O17" s="42"/>
    </row>
    <row r="18" s="2" customFormat="1" ht="25" customHeight="1" spans="1:15">
      <c r="A18" s="10"/>
      <c r="B18" s="12"/>
      <c r="C18" s="15"/>
      <c r="D18" s="16"/>
      <c r="E18" s="17"/>
      <c r="F18" s="18"/>
      <c r="G18" s="19"/>
      <c r="H18" s="20"/>
      <c r="I18" s="50">
        <v>14304.86</v>
      </c>
      <c r="J18" s="50" t="s">
        <v>42</v>
      </c>
      <c r="K18" s="50"/>
      <c r="L18" s="50"/>
      <c r="M18" s="15"/>
      <c r="N18" s="19"/>
      <c r="O18" s="42"/>
    </row>
    <row r="19" s="2" customFormat="1" ht="25" customHeight="1" spans="1:15">
      <c r="A19" s="10"/>
      <c r="B19" s="21">
        <v>4</v>
      </c>
      <c r="C19" s="22" t="s">
        <v>43</v>
      </c>
      <c r="D19" s="23" t="s">
        <v>44</v>
      </c>
      <c r="E19" s="24" t="s">
        <v>27</v>
      </c>
      <c r="F19" s="25">
        <v>337</v>
      </c>
      <c r="G19" s="26">
        <f>I20</f>
        <v>4136.43</v>
      </c>
      <c r="H19" s="27">
        <f>F19*G19</f>
        <v>1393976.91</v>
      </c>
      <c r="I19" s="50" t="s">
        <v>45</v>
      </c>
      <c r="J19" s="51" t="s">
        <v>46</v>
      </c>
      <c r="K19" s="52"/>
      <c r="L19" s="53"/>
      <c r="M19" s="22" t="s">
        <v>47</v>
      </c>
      <c r="N19" s="19"/>
      <c r="O19" s="42"/>
    </row>
    <row r="20" s="2" customFormat="1" ht="25" customHeight="1" spans="1:17">
      <c r="A20" s="10"/>
      <c r="B20" s="28"/>
      <c r="C20" s="29"/>
      <c r="D20" s="30"/>
      <c r="E20" s="31"/>
      <c r="F20" s="32"/>
      <c r="G20" s="33"/>
      <c r="H20" s="34"/>
      <c r="I20" s="50">
        <f>4075.32+61.11</f>
        <v>4136.43</v>
      </c>
      <c r="J20" s="51" t="s">
        <v>48</v>
      </c>
      <c r="K20" s="52"/>
      <c r="L20" s="53"/>
      <c r="M20" s="29"/>
      <c r="N20" s="19"/>
      <c r="O20" s="42"/>
      <c r="Q20" s="2">
        <f>4281.77-4220.66</f>
        <v>61.1100000000006</v>
      </c>
    </row>
    <row r="21" s="2" customFormat="1" ht="25" customHeight="1" spans="1:15">
      <c r="A21" s="10"/>
      <c r="B21" s="28"/>
      <c r="C21" s="29"/>
      <c r="D21" s="30"/>
      <c r="E21" s="31"/>
      <c r="F21" s="32"/>
      <c r="G21" s="33"/>
      <c r="H21" s="34"/>
      <c r="I21" s="50" t="s">
        <v>45</v>
      </c>
      <c r="J21" s="51" t="s">
        <v>49</v>
      </c>
      <c r="K21" s="52"/>
      <c r="L21" s="53"/>
      <c r="M21" s="29"/>
      <c r="N21" s="19"/>
      <c r="O21" s="42"/>
    </row>
    <row r="22" s="2" customFormat="1" ht="25" customHeight="1" spans="1:15">
      <c r="A22" s="10"/>
      <c r="B22" s="35"/>
      <c r="C22" s="36"/>
      <c r="D22" s="37"/>
      <c r="E22" s="38"/>
      <c r="F22" s="39"/>
      <c r="G22" s="40"/>
      <c r="H22" s="41"/>
      <c r="I22" s="50">
        <v>4281.77</v>
      </c>
      <c r="J22" s="50" t="s">
        <v>50</v>
      </c>
      <c r="K22" s="50"/>
      <c r="L22" s="50"/>
      <c r="M22" s="36"/>
      <c r="N22" s="19"/>
      <c r="O22" s="42"/>
    </row>
    <row r="23" s="2" customFormat="1" ht="25" customHeight="1" spans="1:15">
      <c r="A23" s="10"/>
      <c r="B23" s="28">
        <v>5</v>
      </c>
      <c r="C23" s="29" t="s">
        <v>51</v>
      </c>
      <c r="D23" s="30" t="s">
        <v>52</v>
      </c>
      <c r="E23" s="31" t="s">
        <v>27</v>
      </c>
      <c r="F23" s="32">
        <v>5</v>
      </c>
      <c r="G23" s="33">
        <f>I24</f>
        <v>2793.56</v>
      </c>
      <c r="H23" s="34">
        <f>F23*G23</f>
        <v>13967.8</v>
      </c>
      <c r="I23" s="54" t="s">
        <v>45</v>
      </c>
      <c r="J23" s="51" t="s">
        <v>53</v>
      </c>
      <c r="K23" s="52"/>
      <c r="L23" s="53"/>
      <c r="M23" s="22" t="s">
        <v>47</v>
      </c>
      <c r="N23" s="19"/>
      <c r="O23" s="42"/>
    </row>
    <row r="24" s="2" customFormat="1" ht="25" customHeight="1" spans="1:17">
      <c r="A24" s="10"/>
      <c r="B24" s="28"/>
      <c r="C24" s="29"/>
      <c r="D24" s="30"/>
      <c r="E24" s="31"/>
      <c r="F24" s="32"/>
      <c r="G24" s="33"/>
      <c r="H24" s="34"/>
      <c r="I24" s="50">
        <f>2766.06+27.5</f>
        <v>2793.56</v>
      </c>
      <c r="J24" s="51" t="s">
        <v>54</v>
      </c>
      <c r="K24" s="52"/>
      <c r="L24" s="53"/>
      <c r="M24" s="29"/>
      <c r="N24" s="19"/>
      <c r="O24" s="42"/>
      <c r="Q24" s="2">
        <f>3283.83-3256.33</f>
        <v>27.5</v>
      </c>
    </row>
    <row r="25" s="2" customFormat="1" ht="25" customHeight="1" spans="1:17">
      <c r="A25" s="10"/>
      <c r="B25" s="28"/>
      <c r="C25" s="29"/>
      <c r="D25" s="30"/>
      <c r="E25" s="31"/>
      <c r="F25" s="32"/>
      <c r="G25" s="33"/>
      <c r="H25" s="34"/>
      <c r="I25" s="50">
        <f>3360+33</f>
        <v>3393</v>
      </c>
      <c r="J25" s="51" t="s">
        <v>55</v>
      </c>
      <c r="K25" s="52"/>
      <c r="L25" s="53"/>
      <c r="M25" s="29"/>
      <c r="N25" s="19"/>
      <c r="O25" s="42"/>
      <c r="Q25" s="2">
        <f>3283.83-3250.83</f>
        <v>33</v>
      </c>
    </row>
    <row r="26" s="2" customFormat="1" ht="25" customHeight="1" spans="1:15">
      <c r="A26" s="10"/>
      <c r="B26" s="35"/>
      <c r="C26" s="36"/>
      <c r="D26" s="37"/>
      <c r="E26" s="38"/>
      <c r="F26" s="39"/>
      <c r="G26" s="40"/>
      <c r="H26" s="41"/>
      <c r="I26" s="50">
        <v>3283.83</v>
      </c>
      <c r="J26" s="50" t="s">
        <v>56</v>
      </c>
      <c r="K26" s="50"/>
      <c r="L26" s="50"/>
      <c r="M26" s="36"/>
      <c r="N26" s="19"/>
      <c r="O26" s="42"/>
    </row>
    <row r="27" s="2" customFormat="1" ht="25" customHeight="1" spans="1:17">
      <c r="A27" s="10"/>
      <c r="B27" s="28">
        <v>6</v>
      </c>
      <c r="C27" s="29" t="s">
        <v>57</v>
      </c>
      <c r="D27" s="30" t="s">
        <v>58</v>
      </c>
      <c r="E27" s="31" t="s">
        <v>27</v>
      </c>
      <c r="F27" s="32">
        <v>13</v>
      </c>
      <c r="G27" s="33">
        <f>I27</f>
        <v>2058.5</v>
      </c>
      <c r="H27" s="34">
        <f>F27*G27</f>
        <v>26760.5</v>
      </c>
      <c r="I27" s="54">
        <f>2130-71.5</f>
        <v>2058.5</v>
      </c>
      <c r="J27" s="51" t="s">
        <v>59</v>
      </c>
      <c r="K27" s="52"/>
      <c r="L27" s="53"/>
      <c r="M27" s="22" t="s">
        <v>60</v>
      </c>
      <c r="N27" s="19"/>
      <c r="O27" s="42"/>
      <c r="Q27" s="2">
        <f>2329.55-2258.05</f>
        <v>71.5</v>
      </c>
    </row>
    <row r="28" s="2" customFormat="1" ht="25" customHeight="1" spans="1:17">
      <c r="A28" s="10"/>
      <c r="B28" s="28"/>
      <c r="C28" s="29"/>
      <c r="D28" s="30"/>
      <c r="E28" s="31"/>
      <c r="F28" s="32"/>
      <c r="G28" s="33"/>
      <c r="H28" s="34"/>
      <c r="I28" s="50">
        <f>2766.06+27.5</f>
        <v>2793.56</v>
      </c>
      <c r="J28" s="51" t="s">
        <v>61</v>
      </c>
      <c r="K28" s="52"/>
      <c r="L28" s="53"/>
      <c r="M28" s="29"/>
      <c r="N28" s="19"/>
      <c r="O28" s="42"/>
      <c r="Q28" s="2">
        <f>2258.05-2230.55</f>
        <v>27.5</v>
      </c>
    </row>
    <row r="29" s="2" customFormat="1" ht="25" customHeight="1" spans="1:17">
      <c r="A29" s="10"/>
      <c r="B29" s="28"/>
      <c r="C29" s="29"/>
      <c r="D29" s="30"/>
      <c r="E29" s="31"/>
      <c r="F29" s="32"/>
      <c r="G29" s="33"/>
      <c r="H29" s="34"/>
      <c r="I29" s="50">
        <f>2929.5+33</f>
        <v>2962.5</v>
      </c>
      <c r="J29" s="51" t="s">
        <v>62</v>
      </c>
      <c r="K29" s="52"/>
      <c r="L29" s="53"/>
      <c r="M29" s="29"/>
      <c r="N29" s="19"/>
      <c r="O29" s="42"/>
      <c r="Q29" s="2">
        <f>2258.05-2225.05</f>
        <v>33</v>
      </c>
    </row>
    <row r="30" s="2" customFormat="1" ht="25" customHeight="1" spans="1:15">
      <c r="A30" s="10"/>
      <c r="B30" s="35"/>
      <c r="C30" s="36"/>
      <c r="D30" s="37"/>
      <c r="E30" s="38"/>
      <c r="F30" s="39"/>
      <c r="G30" s="40"/>
      <c r="H30" s="41"/>
      <c r="I30" s="15">
        <v>2258.05</v>
      </c>
      <c r="J30" s="50" t="s">
        <v>63</v>
      </c>
      <c r="K30" s="50"/>
      <c r="L30" s="50"/>
      <c r="M30" s="36"/>
      <c r="N30" s="19"/>
      <c r="O30" s="42"/>
    </row>
    <row r="31" s="1" customFormat="1" ht="25" customHeight="1" spans="1:15">
      <c r="A31" s="10"/>
      <c r="B31" s="12">
        <v>7</v>
      </c>
      <c r="C31" s="42" t="s">
        <v>64</v>
      </c>
      <c r="D31" s="43" t="s">
        <v>65</v>
      </c>
      <c r="E31" s="44" t="s">
        <v>27</v>
      </c>
      <c r="F31" s="45">
        <v>6</v>
      </c>
      <c r="G31" s="19">
        <f>I32</f>
        <v>35000</v>
      </c>
      <c r="H31" s="20">
        <f>F31*G31</f>
        <v>210000</v>
      </c>
      <c r="I31" s="48">
        <v>36000</v>
      </c>
      <c r="J31" s="49" t="s">
        <v>28</v>
      </c>
      <c r="K31" s="49" t="s">
        <v>29</v>
      </c>
      <c r="L31" s="49">
        <v>13625079293</v>
      </c>
      <c r="M31" s="42" t="s">
        <v>30</v>
      </c>
      <c r="N31" s="19"/>
      <c r="O31" s="42"/>
    </row>
    <row r="32" s="1" customFormat="1" ht="25" customHeight="1" spans="1:15">
      <c r="A32" s="10"/>
      <c r="B32" s="12"/>
      <c r="C32" s="42"/>
      <c r="D32" s="43"/>
      <c r="E32" s="44"/>
      <c r="F32" s="45"/>
      <c r="G32" s="19"/>
      <c r="H32" s="20"/>
      <c r="I32" s="48">
        <v>35000</v>
      </c>
      <c r="J32" s="49" t="s">
        <v>66</v>
      </c>
      <c r="K32" s="49" t="s">
        <v>67</v>
      </c>
      <c r="L32" s="49">
        <v>13779903720</v>
      </c>
      <c r="M32" s="42"/>
      <c r="N32" s="19"/>
      <c r="O32" s="42"/>
    </row>
    <row r="33" s="1" customFormat="1" ht="25" customHeight="1" spans="1:15">
      <c r="A33" s="10"/>
      <c r="B33" s="12"/>
      <c r="C33" s="42"/>
      <c r="D33" s="43"/>
      <c r="E33" s="44"/>
      <c r="F33" s="45"/>
      <c r="G33" s="19"/>
      <c r="H33" s="20"/>
      <c r="I33" s="55">
        <v>38000</v>
      </c>
      <c r="J33" s="55" t="s">
        <v>68</v>
      </c>
      <c r="K33" s="55"/>
      <c r="L33" s="55"/>
      <c r="M33" s="42"/>
      <c r="N33" s="19"/>
      <c r="O33" s="42"/>
    </row>
    <row r="34" s="1" customFormat="1" ht="25" customHeight="1" spans="1:15">
      <c r="A34" s="10"/>
      <c r="B34" s="12">
        <v>8</v>
      </c>
      <c r="C34" s="42" t="s">
        <v>69</v>
      </c>
      <c r="D34" s="43" t="s">
        <v>70</v>
      </c>
      <c r="E34" s="44" t="s">
        <v>27</v>
      </c>
      <c r="F34" s="45">
        <v>6</v>
      </c>
      <c r="G34" s="19">
        <f>I35</f>
        <v>29000</v>
      </c>
      <c r="H34" s="20">
        <f>F34*G34</f>
        <v>174000</v>
      </c>
      <c r="I34" s="48">
        <v>30000</v>
      </c>
      <c r="J34" s="49" t="s">
        <v>28</v>
      </c>
      <c r="K34" s="49" t="s">
        <v>29</v>
      </c>
      <c r="L34" s="49">
        <v>13625079293</v>
      </c>
      <c r="M34" s="42" t="s">
        <v>30</v>
      </c>
      <c r="N34" s="19"/>
      <c r="O34" s="42"/>
    </row>
    <row r="35" s="1" customFormat="1" ht="25" customHeight="1" spans="1:15">
      <c r="A35" s="10"/>
      <c r="B35" s="12"/>
      <c r="C35" s="42"/>
      <c r="D35" s="43"/>
      <c r="E35" s="44"/>
      <c r="F35" s="45"/>
      <c r="G35" s="19"/>
      <c r="H35" s="20"/>
      <c r="I35" s="48">
        <v>29000</v>
      </c>
      <c r="J35" s="49" t="s">
        <v>66</v>
      </c>
      <c r="K35" s="49" t="s">
        <v>67</v>
      </c>
      <c r="L35" s="49">
        <v>13779903720</v>
      </c>
      <c r="M35" s="42"/>
      <c r="N35" s="19"/>
      <c r="O35" s="42"/>
    </row>
    <row r="36" s="1" customFormat="1" ht="25" customHeight="1" spans="1:15">
      <c r="A36" s="10"/>
      <c r="B36" s="12"/>
      <c r="C36" s="42"/>
      <c r="D36" s="43"/>
      <c r="E36" s="44"/>
      <c r="F36" s="45"/>
      <c r="G36" s="19"/>
      <c r="H36" s="20"/>
      <c r="I36" s="55">
        <v>29000</v>
      </c>
      <c r="J36" s="55" t="s">
        <v>68</v>
      </c>
      <c r="K36" s="55"/>
      <c r="L36" s="55"/>
      <c r="M36" s="42"/>
      <c r="N36" s="19"/>
      <c r="O36" s="42"/>
    </row>
    <row r="37" s="1" customFormat="1" ht="25" customHeight="1" spans="1:15">
      <c r="A37" s="10"/>
      <c r="B37" s="12">
        <v>9</v>
      </c>
      <c r="C37" s="42" t="s">
        <v>71</v>
      </c>
      <c r="D37" s="43" t="s">
        <v>72</v>
      </c>
      <c r="E37" s="44" t="s">
        <v>27</v>
      </c>
      <c r="F37" s="45">
        <v>17</v>
      </c>
      <c r="G37" s="19">
        <f>I39</f>
        <v>25000</v>
      </c>
      <c r="H37" s="20">
        <f>F37*G37</f>
        <v>425000</v>
      </c>
      <c r="I37" s="48">
        <v>29000</v>
      </c>
      <c r="J37" s="49" t="s">
        <v>28</v>
      </c>
      <c r="K37" s="49" t="s">
        <v>29</v>
      </c>
      <c r="L37" s="49">
        <v>13625079293</v>
      </c>
      <c r="M37" s="42" t="s">
        <v>30</v>
      </c>
      <c r="N37" s="19"/>
      <c r="O37" s="42"/>
    </row>
    <row r="38" s="1" customFormat="1" ht="25" customHeight="1" spans="1:15">
      <c r="A38" s="10"/>
      <c r="B38" s="12"/>
      <c r="C38" s="42"/>
      <c r="D38" s="43"/>
      <c r="E38" s="44"/>
      <c r="F38" s="45"/>
      <c r="G38" s="19"/>
      <c r="H38" s="20"/>
      <c r="I38" s="48">
        <v>28500</v>
      </c>
      <c r="J38" s="49" t="s">
        <v>66</v>
      </c>
      <c r="K38" s="49" t="s">
        <v>67</v>
      </c>
      <c r="L38" s="49">
        <v>13779903720</v>
      </c>
      <c r="M38" s="42"/>
      <c r="N38" s="19"/>
      <c r="O38" s="42"/>
    </row>
    <row r="39" s="1" customFormat="1" ht="25" customHeight="1" spans="1:15">
      <c r="A39" s="10"/>
      <c r="B39" s="12"/>
      <c r="C39" s="42"/>
      <c r="D39" s="43"/>
      <c r="E39" s="44"/>
      <c r="F39" s="45"/>
      <c r="G39" s="19"/>
      <c r="H39" s="20"/>
      <c r="I39" s="55">
        <v>25000</v>
      </c>
      <c r="J39" s="55" t="s">
        <v>68</v>
      </c>
      <c r="K39" s="55"/>
      <c r="L39" s="55"/>
      <c r="M39" s="42"/>
      <c r="N39" s="19"/>
      <c r="O39" s="42"/>
    </row>
    <row r="40" s="1" customFormat="1" ht="25" customHeight="1" spans="1:17">
      <c r="A40" s="10"/>
      <c r="B40" s="21">
        <v>10</v>
      </c>
      <c r="C40" s="22" t="s">
        <v>73</v>
      </c>
      <c r="D40" s="23" t="s">
        <v>74</v>
      </c>
      <c r="E40" s="24" t="s">
        <v>27</v>
      </c>
      <c r="F40" s="25">
        <v>91</v>
      </c>
      <c r="G40" s="26">
        <f>I40</f>
        <v>1687.13</v>
      </c>
      <c r="H40" s="27">
        <f>F40*G40</f>
        <v>153528.83</v>
      </c>
      <c r="I40" s="55">
        <f>1659.63+27.5</f>
        <v>1687.13</v>
      </c>
      <c r="J40" s="56" t="s">
        <v>75</v>
      </c>
      <c r="K40" s="57"/>
      <c r="L40" s="58"/>
      <c r="M40" s="22" t="s">
        <v>60</v>
      </c>
      <c r="N40" s="19"/>
      <c r="O40" s="42"/>
      <c r="Q40" s="1">
        <f>1620.19-1548.69</f>
        <v>71.5</v>
      </c>
    </row>
    <row r="41" s="1" customFormat="1" ht="25" customHeight="1" spans="1:15">
      <c r="A41" s="10"/>
      <c r="B41" s="28"/>
      <c r="C41" s="29"/>
      <c r="D41" s="30"/>
      <c r="E41" s="31"/>
      <c r="F41" s="32"/>
      <c r="G41" s="33"/>
      <c r="H41" s="34"/>
      <c r="I41" s="55" t="s">
        <v>45</v>
      </c>
      <c r="J41" s="56" t="s">
        <v>76</v>
      </c>
      <c r="K41" s="57"/>
      <c r="L41" s="58"/>
      <c r="M41" s="29"/>
      <c r="N41" s="19"/>
      <c r="O41" s="42"/>
    </row>
    <row r="42" s="1" customFormat="1" ht="25" customHeight="1" spans="1:15">
      <c r="A42" s="10"/>
      <c r="B42" s="35"/>
      <c r="C42" s="36"/>
      <c r="D42" s="46"/>
      <c r="E42" s="38"/>
      <c r="F42" s="39"/>
      <c r="G42" s="40"/>
      <c r="H42" s="41"/>
      <c r="I42" s="59">
        <v>1548.69</v>
      </c>
      <c r="J42" s="50" t="s">
        <v>77</v>
      </c>
      <c r="K42" s="50"/>
      <c r="L42" s="50"/>
      <c r="M42" s="36"/>
      <c r="N42" s="19"/>
      <c r="O42" s="42"/>
    </row>
    <row r="43" s="1" customFormat="1" ht="25" customHeight="1" spans="1:17">
      <c r="A43" s="10"/>
      <c r="B43" s="21">
        <v>11</v>
      </c>
      <c r="C43" s="22" t="s">
        <v>78</v>
      </c>
      <c r="D43" s="23" t="s">
        <v>79</v>
      </c>
      <c r="E43" s="24" t="s">
        <v>27</v>
      </c>
      <c r="F43" s="25">
        <v>4</v>
      </c>
      <c r="G43" s="26">
        <f>I43</f>
        <v>1228.5</v>
      </c>
      <c r="H43" s="27">
        <f>F43*G43</f>
        <v>4914</v>
      </c>
      <c r="I43" s="55">
        <f>1300-71.5</f>
        <v>1228.5</v>
      </c>
      <c r="J43" s="56" t="s">
        <v>80</v>
      </c>
      <c r="K43" s="57"/>
      <c r="L43" s="58"/>
      <c r="M43" s="22" t="s">
        <v>60</v>
      </c>
      <c r="N43" s="19"/>
      <c r="O43" s="42"/>
      <c r="Q43" s="1">
        <f>1381.62-1310.12</f>
        <v>71.5</v>
      </c>
    </row>
    <row r="44" s="1" customFormat="1" ht="25" customHeight="1" spans="1:17">
      <c r="A44" s="10"/>
      <c r="B44" s="28"/>
      <c r="C44" s="29"/>
      <c r="D44" s="30"/>
      <c r="E44" s="31"/>
      <c r="F44" s="32"/>
      <c r="G44" s="33"/>
      <c r="H44" s="34"/>
      <c r="I44" s="55">
        <f>1890.14+27.5</f>
        <v>1917.64</v>
      </c>
      <c r="J44" s="56" t="s">
        <v>81</v>
      </c>
      <c r="K44" s="57"/>
      <c r="L44" s="58"/>
      <c r="M44" s="29"/>
      <c r="N44" s="19"/>
      <c r="O44" s="42"/>
      <c r="Q44" s="1">
        <f>1310.12-1282.62</f>
        <v>27.5</v>
      </c>
    </row>
    <row r="45" s="1" customFormat="1" ht="25" customHeight="1" spans="1:17">
      <c r="A45" s="10"/>
      <c r="B45" s="28"/>
      <c r="C45" s="29"/>
      <c r="D45" s="30"/>
      <c r="E45" s="31"/>
      <c r="F45" s="32"/>
      <c r="G45" s="33"/>
      <c r="H45" s="34"/>
      <c r="I45" s="55">
        <f>2000+33</f>
        <v>2033</v>
      </c>
      <c r="J45" s="56" t="s">
        <v>82</v>
      </c>
      <c r="K45" s="57"/>
      <c r="L45" s="58"/>
      <c r="M45" s="29"/>
      <c r="N45" s="19"/>
      <c r="O45" s="42"/>
      <c r="Q45" s="1">
        <f>1310.12-1277.12</f>
        <v>33</v>
      </c>
    </row>
    <row r="46" s="1" customFormat="1" ht="25" customHeight="1" spans="1:15">
      <c r="A46" s="10"/>
      <c r="B46" s="35"/>
      <c r="C46" s="36"/>
      <c r="D46" s="46"/>
      <c r="E46" s="38"/>
      <c r="F46" s="39"/>
      <c r="G46" s="40"/>
      <c r="H46" s="41"/>
      <c r="I46" s="59">
        <v>1310.12</v>
      </c>
      <c r="J46" s="50" t="s">
        <v>83</v>
      </c>
      <c r="K46" s="50"/>
      <c r="L46" s="50"/>
      <c r="M46" s="36"/>
      <c r="N46" s="60"/>
      <c r="O46" s="61"/>
    </row>
    <row r="47" s="1" customFormat="1" ht="25" customHeight="1" spans="1:15">
      <c r="A47" s="10"/>
      <c r="B47" s="21">
        <v>12</v>
      </c>
      <c r="C47" s="22" t="s">
        <v>84</v>
      </c>
      <c r="D47" s="23" t="s">
        <v>85</v>
      </c>
      <c r="E47" s="24" t="s">
        <v>27</v>
      </c>
      <c r="F47" s="25">
        <v>2</v>
      </c>
      <c r="G47" s="26">
        <f>I47</f>
        <v>1228.5</v>
      </c>
      <c r="H47" s="27">
        <f>F47*G47</f>
        <v>2457</v>
      </c>
      <c r="I47" s="55">
        <f>1300-71.5</f>
        <v>1228.5</v>
      </c>
      <c r="J47" s="56" t="s">
        <v>80</v>
      </c>
      <c r="K47" s="57"/>
      <c r="L47" s="58"/>
      <c r="M47" s="22" t="s">
        <v>60</v>
      </c>
      <c r="N47" s="60"/>
      <c r="O47" s="61"/>
    </row>
    <row r="48" s="1" customFormat="1" ht="25" customHeight="1" spans="1:15">
      <c r="A48" s="10"/>
      <c r="B48" s="28"/>
      <c r="C48" s="29"/>
      <c r="D48" s="30"/>
      <c r="E48" s="31"/>
      <c r="F48" s="32"/>
      <c r="G48" s="33"/>
      <c r="H48" s="34"/>
      <c r="I48" s="55">
        <f>1890.14+27.5</f>
        <v>1917.64</v>
      </c>
      <c r="J48" s="56" t="s">
        <v>81</v>
      </c>
      <c r="K48" s="57"/>
      <c r="L48" s="58"/>
      <c r="M48" s="29"/>
      <c r="N48" s="60"/>
      <c r="O48" s="61"/>
    </row>
    <row r="49" s="1" customFormat="1" ht="25" customHeight="1" spans="1:15">
      <c r="A49" s="10"/>
      <c r="B49" s="28"/>
      <c r="C49" s="29"/>
      <c r="D49" s="30"/>
      <c r="E49" s="31"/>
      <c r="F49" s="32"/>
      <c r="G49" s="33"/>
      <c r="H49" s="34"/>
      <c r="I49" s="55">
        <f>2000+33</f>
        <v>2033</v>
      </c>
      <c r="J49" s="56" t="s">
        <v>82</v>
      </c>
      <c r="K49" s="57"/>
      <c r="L49" s="58"/>
      <c r="M49" s="29"/>
      <c r="N49" s="60"/>
      <c r="O49" s="61"/>
    </row>
    <row r="50" s="1" customFormat="1" ht="25" customHeight="1" spans="1:15">
      <c r="A50" s="10"/>
      <c r="B50" s="35"/>
      <c r="C50" s="36"/>
      <c r="D50" s="46"/>
      <c r="E50" s="38"/>
      <c r="F50" s="39"/>
      <c r="G50" s="40"/>
      <c r="H50" s="41"/>
      <c r="I50" s="59">
        <v>1310.12</v>
      </c>
      <c r="J50" s="50" t="s">
        <v>83</v>
      </c>
      <c r="K50" s="50"/>
      <c r="L50" s="50"/>
      <c r="M50" s="36"/>
      <c r="N50" s="19"/>
      <c r="O50" s="42"/>
    </row>
    <row r="51" s="1" customFormat="1" ht="25" customHeight="1" spans="1:17">
      <c r="A51" s="10"/>
      <c r="B51" s="21">
        <v>13</v>
      </c>
      <c r="C51" s="22" t="s">
        <v>86</v>
      </c>
      <c r="D51" s="23" t="s">
        <v>87</v>
      </c>
      <c r="E51" s="24" t="s">
        <v>27</v>
      </c>
      <c r="F51" s="25">
        <v>2</v>
      </c>
      <c r="G51" s="26">
        <f>I51</f>
        <v>727.5</v>
      </c>
      <c r="H51" s="27">
        <f>F51*G51</f>
        <v>1455</v>
      </c>
      <c r="I51" s="55">
        <f>799-71.5</f>
        <v>727.5</v>
      </c>
      <c r="J51" s="56" t="s">
        <v>88</v>
      </c>
      <c r="K51" s="57"/>
      <c r="L51" s="58"/>
      <c r="M51" s="22" t="s">
        <v>60</v>
      </c>
      <c r="N51" s="19"/>
      <c r="O51" s="42"/>
      <c r="Q51" s="1">
        <f>847.06-775.56</f>
        <v>71.5</v>
      </c>
    </row>
    <row r="52" s="1" customFormat="1" ht="25" customHeight="1" spans="1:17">
      <c r="A52" s="10"/>
      <c r="B52" s="28"/>
      <c r="C52" s="29"/>
      <c r="D52" s="30"/>
      <c r="E52" s="31"/>
      <c r="F52" s="32"/>
      <c r="G52" s="33"/>
      <c r="H52" s="34"/>
      <c r="I52" s="55">
        <f>995.78+27.5</f>
        <v>1023.28</v>
      </c>
      <c r="J52" s="56" t="s">
        <v>89</v>
      </c>
      <c r="K52" s="57"/>
      <c r="L52" s="58"/>
      <c r="M52" s="29"/>
      <c r="N52" s="19"/>
      <c r="O52" s="42"/>
      <c r="Q52" s="1">
        <f>775.56-748.06</f>
        <v>27.5</v>
      </c>
    </row>
    <row r="53" s="1" customFormat="1" ht="25" customHeight="1" spans="1:17">
      <c r="A53" s="10"/>
      <c r="B53" s="28"/>
      <c r="C53" s="29"/>
      <c r="D53" s="30"/>
      <c r="E53" s="31"/>
      <c r="F53" s="32"/>
      <c r="G53" s="33"/>
      <c r="H53" s="34"/>
      <c r="I53" s="55">
        <f>1105.06+33</f>
        <v>1138.06</v>
      </c>
      <c r="J53" s="56" t="s">
        <v>90</v>
      </c>
      <c r="K53" s="57"/>
      <c r="L53" s="58"/>
      <c r="M53" s="29"/>
      <c r="N53" s="19"/>
      <c r="O53" s="42"/>
      <c r="Q53" s="1">
        <f>775.56-742.56</f>
        <v>33</v>
      </c>
    </row>
    <row r="54" s="1" customFormat="1" ht="25" customHeight="1" spans="1:15">
      <c r="A54" s="10"/>
      <c r="B54" s="35"/>
      <c r="C54" s="36"/>
      <c r="D54" s="46"/>
      <c r="E54" s="38"/>
      <c r="F54" s="39"/>
      <c r="G54" s="40"/>
      <c r="H54" s="41"/>
      <c r="I54" s="59">
        <v>775.56</v>
      </c>
      <c r="J54" s="50" t="s">
        <v>91</v>
      </c>
      <c r="K54" s="50"/>
      <c r="L54" s="50"/>
      <c r="M54" s="36"/>
      <c r="N54" s="19"/>
      <c r="O54" s="42"/>
    </row>
    <row r="55" s="1" customFormat="1" ht="25" customHeight="1" spans="1:15">
      <c r="A55" s="10"/>
      <c r="B55" s="12">
        <v>14</v>
      </c>
      <c r="C55" s="42" t="s">
        <v>92</v>
      </c>
      <c r="D55" s="43" t="s">
        <v>93</v>
      </c>
      <c r="E55" s="44" t="s">
        <v>27</v>
      </c>
      <c r="F55" s="44">
        <v>413</v>
      </c>
      <c r="G55" s="19">
        <f>I55</f>
        <v>70</v>
      </c>
      <c r="H55" s="20">
        <f>F55*G55</f>
        <v>28910</v>
      </c>
      <c r="I55" s="48">
        <v>70</v>
      </c>
      <c r="J55" s="49" t="s">
        <v>28</v>
      </c>
      <c r="K55" s="49" t="s">
        <v>29</v>
      </c>
      <c r="L55" s="49">
        <v>13625079293</v>
      </c>
      <c r="M55" s="42" t="s">
        <v>30</v>
      </c>
      <c r="N55" s="19"/>
      <c r="O55" s="42"/>
    </row>
    <row r="56" s="1" customFormat="1" ht="25" customHeight="1" spans="1:15">
      <c r="A56" s="10"/>
      <c r="B56" s="12"/>
      <c r="C56" s="42"/>
      <c r="D56" s="43"/>
      <c r="E56" s="44"/>
      <c r="F56" s="44"/>
      <c r="G56" s="19"/>
      <c r="H56" s="20"/>
      <c r="I56" s="48">
        <v>70</v>
      </c>
      <c r="J56" s="49" t="s">
        <v>31</v>
      </c>
      <c r="K56" s="49" t="s">
        <v>32</v>
      </c>
      <c r="L56" s="49">
        <v>15280058300</v>
      </c>
      <c r="M56" s="42"/>
      <c r="N56" s="19"/>
      <c r="O56" s="42"/>
    </row>
    <row r="57" s="1" customFormat="1" ht="25" customHeight="1" spans="1:15">
      <c r="A57" s="10"/>
      <c r="B57" s="12"/>
      <c r="C57" s="42"/>
      <c r="D57" s="43"/>
      <c r="E57" s="44"/>
      <c r="F57" s="44"/>
      <c r="G57" s="19"/>
      <c r="H57" s="20"/>
      <c r="I57" s="48">
        <v>70</v>
      </c>
      <c r="J57" s="49" t="s">
        <v>33</v>
      </c>
      <c r="K57" s="49" t="s">
        <v>34</v>
      </c>
      <c r="L57" s="49">
        <v>13960727526</v>
      </c>
      <c r="M57" s="42"/>
      <c r="N57" s="19"/>
      <c r="O57" s="42"/>
    </row>
    <row r="58" s="1" customFormat="1" ht="25" customHeight="1" spans="1:17">
      <c r="A58" s="10"/>
      <c r="B58" s="12"/>
      <c r="C58" s="42"/>
      <c r="D58" s="43"/>
      <c r="E58" s="44"/>
      <c r="F58" s="44"/>
      <c r="G58" s="19"/>
      <c r="H58" s="20"/>
      <c r="I58" s="48" t="s">
        <v>45</v>
      </c>
      <c r="J58" s="56" t="s">
        <v>94</v>
      </c>
      <c r="K58" s="57"/>
      <c r="L58" s="58"/>
      <c r="M58" s="42"/>
      <c r="N58" s="19"/>
      <c r="O58" s="42"/>
      <c r="Q58" s="1">
        <f>103.29-90.29</f>
        <v>13</v>
      </c>
    </row>
    <row r="59" s="1" customFormat="1" ht="25" customHeight="1" spans="1:17">
      <c r="A59" s="10"/>
      <c r="B59" s="12"/>
      <c r="C59" s="42"/>
      <c r="D59" s="43"/>
      <c r="E59" s="44"/>
      <c r="F59" s="44"/>
      <c r="G59" s="19"/>
      <c r="H59" s="20"/>
      <c r="I59" s="48" t="s">
        <v>45</v>
      </c>
      <c r="J59" s="56" t="s">
        <v>95</v>
      </c>
      <c r="K59" s="57"/>
      <c r="L59" s="58"/>
      <c r="M59" s="42"/>
      <c r="N59" s="19"/>
      <c r="O59" s="42"/>
      <c r="Q59" s="1">
        <f>90.29-85.29</f>
        <v>5</v>
      </c>
    </row>
    <row r="60" s="1" customFormat="1" ht="25" customHeight="1" spans="1:17">
      <c r="A60" s="10"/>
      <c r="B60" s="12"/>
      <c r="C60" s="42"/>
      <c r="D60" s="43"/>
      <c r="E60" s="44"/>
      <c r="F60" s="44"/>
      <c r="G60" s="19"/>
      <c r="H60" s="20"/>
      <c r="I60" s="48" t="s">
        <v>45</v>
      </c>
      <c r="J60" s="56" t="s">
        <v>96</v>
      </c>
      <c r="K60" s="57"/>
      <c r="L60" s="58"/>
      <c r="M60" s="42"/>
      <c r="N60" s="19"/>
      <c r="O60" s="42"/>
      <c r="Q60" s="1">
        <f>90.29-84.29</f>
        <v>6</v>
      </c>
    </row>
    <row r="61" s="1" customFormat="1" ht="25" customHeight="1" spans="1:15">
      <c r="A61" s="10"/>
      <c r="B61" s="12"/>
      <c r="C61" s="42"/>
      <c r="D61" s="43"/>
      <c r="E61" s="44"/>
      <c r="F61" s="44"/>
      <c r="G61" s="19"/>
      <c r="H61" s="20"/>
      <c r="I61" s="50">
        <v>90.29</v>
      </c>
      <c r="J61" s="50" t="s">
        <v>97</v>
      </c>
      <c r="K61" s="50"/>
      <c r="L61" s="50"/>
      <c r="M61" s="42"/>
      <c r="N61" s="19"/>
      <c r="O61" s="42"/>
    </row>
    <row r="62" s="1" customFormat="1" ht="25" customHeight="1" spans="1:15">
      <c r="A62" s="10"/>
      <c r="B62" s="12">
        <v>15</v>
      </c>
      <c r="C62" s="42" t="s">
        <v>98</v>
      </c>
      <c r="D62" s="43" t="s">
        <v>99</v>
      </c>
      <c r="E62" s="44" t="s">
        <v>27</v>
      </c>
      <c r="F62" s="44">
        <v>767</v>
      </c>
      <c r="G62" s="19">
        <f>I62</f>
        <v>60</v>
      </c>
      <c r="H62" s="20">
        <f>F62*G62</f>
        <v>46020</v>
      </c>
      <c r="I62" s="48">
        <v>60</v>
      </c>
      <c r="J62" s="49" t="s">
        <v>28</v>
      </c>
      <c r="K62" s="49" t="s">
        <v>29</v>
      </c>
      <c r="L62" s="49">
        <v>13625079293</v>
      </c>
      <c r="M62" s="42" t="s">
        <v>30</v>
      </c>
      <c r="N62" s="19"/>
      <c r="O62" s="42"/>
    </row>
    <row r="63" s="1" customFormat="1" ht="25" customHeight="1" spans="1:15">
      <c r="A63" s="10"/>
      <c r="B63" s="12"/>
      <c r="C63" s="42"/>
      <c r="D63" s="43"/>
      <c r="E63" s="44"/>
      <c r="F63" s="44"/>
      <c r="G63" s="19"/>
      <c r="H63" s="20"/>
      <c r="I63" s="48">
        <v>60</v>
      </c>
      <c r="J63" s="49" t="s">
        <v>31</v>
      </c>
      <c r="K63" s="49" t="s">
        <v>32</v>
      </c>
      <c r="L63" s="49">
        <v>15280058300</v>
      </c>
      <c r="M63" s="42"/>
      <c r="N63" s="19"/>
      <c r="O63" s="42"/>
    </row>
    <row r="64" s="1" customFormat="1" ht="25" customHeight="1" spans="1:15">
      <c r="A64" s="10"/>
      <c r="B64" s="12"/>
      <c r="C64" s="42"/>
      <c r="D64" s="43"/>
      <c r="E64" s="44"/>
      <c r="F64" s="44"/>
      <c r="G64" s="19"/>
      <c r="H64" s="20"/>
      <c r="I64" s="48">
        <v>60</v>
      </c>
      <c r="J64" s="49" t="s">
        <v>33</v>
      </c>
      <c r="K64" s="49" t="s">
        <v>34</v>
      </c>
      <c r="L64" s="49">
        <v>13960727526</v>
      </c>
      <c r="M64" s="42"/>
      <c r="N64" s="19"/>
      <c r="O64" s="42"/>
    </row>
    <row r="65" s="1" customFormat="1" ht="25" customHeight="1" spans="1:15">
      <c r="A65" s="10"/>
      <c r="B65" s="12"/>
      <c r="C65" s="42"/>
      <c r="D65" s="43"/>
      <c r="E65" s="44"/>
      <c r="F65" s="44"/>
      <c r="G65" s="19"/>
      <c r="H65" s="20"/>
      <c r="I65" s="48" t="s">
        <v>45</v>
      </c>
      <c r="J65" s="56" t="s">
        <v>94</v>
      </c>
      <c r="K65" s="57"/>
      <c r="L65" s="58"/>
      <c r="M65" s="42"/>
      <c r="N65" s="19"/>
      <c r="O65" s="42"/>
    </row>
    <row r="66" s="1" customFormat="1" ht="25" customHeight="1" spans="1:15">
      <c r="A66" s="10"/>
      <c r="B66" s="12"/>
      <c r="C66" s="42"/>
      <c r="D66" s="43"/>
      <c r="E66" s="44"/>
      <c r="F66" s="44"/>
      <c r="G66" s="19"/>
      <c r="H66" s="20"/>
      <c r="I66" s="48" t="s">
        <v>45</v>
      </c>
      <c r="J66" s="56" t="s">
        <v>95</v>
      </c>
      <c r="K66" s="57"/>
      <c r="L66" s="58"/>
      <c r="M66" s="42"/>
      <c r="N66" s="19"/>
      <c r="O66" s="42"/>
    </row>
    <row r="67" s="1" customFormat="1" ht="25" customHeight="1" spans="1:15">
      <c r="A67" s="10"/>
      <c r="B67" s="12"/>
      <c r="C67" s="42"/>
      <c r="D67" s="43"/>
      <c r="E67" s="44"/>
      <c r="F67" s="44"/>
      <c r="G67" s="19"/>
      <c r="H67" s="20"/>
      <c r="I67" s="48" t="s">
        <v>45</v>
      </c>
      <c r="J67" s="56" t="s">
        <v>96</v>
      </c>
      <c r="K67" s="57"/>
      <c r="L67" s="58"/>
      <c r="M67" s="42"/>
      <c r="N67" s="19"/>
      <c r="O67" s="42"/>
    </row>
    <row r="68" s="1" customFormat="1" ht="25" customHeight="1" spans="1:15">
      <c r="A68" s="10"/>
      <c r="B68" s="12"/>
      <c r="C68" s="42"/>
      <c r="D68" s="43"/>
      <c r="E68" s="44"/>
      <c r="F68" s="44"/>
      <c r="G68" s="19"/>
      <c r="H68" s="20"/>
      <c r="I68" s="50">
        <v>70.36</v>
      </c>
      <c r="J68" s="50" t="s">
        <v>100</v>
      </c>
      <c r="K68" s="50"/>
      <c r="L68" s="50"/>
      <c r="M68" s="42"/>
      <c r="N68" s="19"/>
      <c r="O68" s="42"/>
    </row>
    <row r="69" s="1" customFormat="1" ht="25" customHeight="1" spans="1:15">
      <c r="A69" s="10"/>
      <c r="B69" s="12">
        <v>16</v>
      </c>
      <c r="C69" s="42" t="s">
        <v>101</v>
      </c>
      <c r="D69" s="43" t="s">
        <v>102</v>
      </c>
      <c r="E69" s="44" t="s">
        <v>27</v>
      </c>
      <c r="F69" s="44">
        <v>1239</v>
      </c>
      <c r="G69" s="19">
        <f>I69</f>
        <v>50</v>
      </c>
      <c r="H69" s="20">
        <f>F69*G69</f>
        <v>61950</v>
      </c>
      <c r="I69" s="48">
        <v>50</v>
      </c>
      <c r="J69" s="49" t="s">
        <v>28</v>
      </c>
      <c r="K69" s="49" t="s">
        <v>29</v>
      </c>
      <c r="L69" s="49">
        <v>13625079293</v>
      </c>
      <c r="M69" s="42" t="s">
        <v>30</v>
      </c>
      <c r="N69" s="19"/>
      <c r="O69" s="42"/>
    </row>
    <row r="70" s="1" customFormat="1" ht="25" customHeight="1" spans="1:15">
      <c r="A70" s="10"/>
      <c r="B70" s="12"/>
      <c r="C70" s="42"/>
      <c r="D70" s="43"/>
      <c r="E70" s="44"/>
      <c r="F70" s="44"/>
      <c r="G70" s="19"/>
      <c r="H70" s="20"/>
      <c r="I70" s="48">
        <v>50</v>
      </c>
      <c r="J70" s="49" t="s">
        <v>31</v>
      </c>
      <c r="K70" s="49" t="s">
        <v>32</v>
      </c>
      <c r="L70" s="49">
        <v>15280058300</v>
      </c>
      <c r="M70" s="42"/>
      <c r="N70" s="19"/>
      <c r="O70" s="42"/>
    </row>
    <row r="71" s="1" customFormat="1" ht="25" customHeight="1" spans="1:15">
      <c r="A71" s="10"/>
      <c r="B71" s="12"/>
      <c r="C71" s="42"/>
      <c r="D71" s="43"/>
      <c r="E71" s="44"/>
      <c r="F71" s="44"/>
      <c r="G71" s="19"/>
      <c r="H71" s="20"/>
      <c r="I71" s="48">
        <v>50</v>
      </c>
      <c r="J71" s="49" t="s">
        <v>33</v>
      </c>
      <c r="K71" s="49" t="s">
        <v>34</v>
      </c>
      <c r="L71" s="49">
        <v>13960727526</v>
      </c>
      <c r="M71" s="42"/>
      <c r="N71" s="19"/>
      <c r="O71" s="42"/>
    </row>
    <row r="72" s="1" customFormat="1" ht="25" customHeight="1" spans="1:15">
      <c r="A72" s="10"/>
      <c r="B72" s="12"/>
      <c r="C72" s="42"/>
      <c r="D72" s="43"/>
      <c r="E72" s="44"/>
      <c r="F72" s="44"/>
      <c r="G72" s="19"/>
      <c r="H72" s="20"/>
      <c r="I72" s="48" t="s">
        <v>45</v>
      </c>
      <c r="J72" s="56" t="s">
        <v>94</v>
      </c>
      <c r="K72" s="57"/>
      <c r="L72" s="58"/>
      <c r="M72" s="42"/>
      <c r="N72" s="19"/>
      <c r="O72" s="42"/>
    </row>
    <row r="73" s="1" customFormat="1" ht="25" customHeight="1" spans="1:15">
      <c r="A73" s="10"/>
      <c r="B73" s="12"/>
      <c r="C73" s="42"/>
      <c r="D73" s="43"/>
      <c r="E73" s="44"/>
      <c r="F73" s="44"/>
      <c r="G73" s="19"/>
      <c r="H73" s="20"/>
      <c r="I73" s="48" t="s">
        <v>45</v>
      </c>
      <c r="J73" s="56" t="s">
        <v>95</v>
      </c>
      <c r="K73" s="57"/>
      <c r="L73" s="58"/>
      <c r="M73" s="42"/>
      <c r="N73" s="19"/>
      <c r="O73" s="42"/>
    </row>
    <row r="74" s="1" customFormat="1" ht="25" customHeight="1" spans="1:15">
      <c r="A74" s="10"/>
      <c r="B74" s="12"/>
      <c r="C74" s="42"/>
      <c r="D74" s="43"/>
      <c r="E74" s="44"/>
      <c r="F74" s="44"/>
      <c r="G74" s="19"/>
      <c r="H74" s="20"/>
      <c r="I74" s="48" t="s">
        <v>45</v>
      </c>
      <c r="J74" s="56" t="s">
        <v>96</v>
      </c>
      <c r="K74" s="57"/>
      <c r="L74" s="58"/>
      <c r="M74" s="42"/>
      <c r="N74" s="19"/>
      <c r="O74" s="42"/>
    </row>
    <row r="75" s="1" customFormat="1" ht="25" customHeight="1" spans="1:15">
      <c r="A75" s="10"/>
      <c r="B75" s="12"/>
      <c r="C75" s="42"/>
      <c r="D75" s="43"/>
      <c r="E75" s="44"/>
      <c r="F75" s="44"/>
      <c r="G75" s="19"/>
      <c r="H75" s="20"/>
      <c r="I75" s="50">
        <v>70.36</v>
      </c>
      <c r="J75" s="50" t="s">
        <v>103</v>
      </c>
      <c r="K75" s="50"/>
      <c r="L75" s="50"/>
      <c r="M75" s="42"/>
      <c r="N75" s="19"/>
      <c r="O75" s="42"/>
    </row>
    <row r="76" s="1" customFormat="1" ht="25" customHeight="1" spans="1:15">
      <c r="A76" s="10"/>
      <c r="B76" s="12">
        <v>17</v>
      </c>
      <c r="C76" s="42" t="s">
        <v>104</v>
      </c>
      <c r="D76" s="43" t="s">
        <v>105</v>
      </c>
      <c r="E76" s="44" t="s">
        <v>27</v>
      </c>
      <c r="F76" s="44">
        <v>406</v>
      </c>
      <c r="G76" s="19">
        <f>I76</f>
        <v>125</v>
      </c>
      <c r="H76" s="20">
        <f>F76*G76</f>
        <v>50750</v>
      </c>
      <c r="I76" s="48">
        <v>125</v>
      </c>
      <c r="J76" s="49" t="s">
        <v>28</v>
      </c>
      <c r="K76" s="49" t="s">
        <v>29</v>
      </c>
      <c r="L76" s="49">
        <v>13625079293</v>
      </c>
      <c r="M76" s="42" t="s">
        <v>30</v>
      </c>
      <c r="N76" s="19"/>
      <c r="O76" s="42"/>
    </row>
    <row r="77" s="1" customFormat="1" ht="25" customHeight="1" spans="1:15">
      <c r="A77" s="10"/>
      <c r="B77" s="12"/>
      <c r="C77" s="42"/>
      <c r="D77" s="43"/>
      <c r="E77" s="44"/>
      <c r="F77" s="44"/>
      <c r="G77" s="19"/>
      <c r="H77" s="20"/>
      <c r="I77" s="48">
        <v>125</v>
      </c>
      <c r="J77" s="49" t="s">
        <v>31</v>
      </c>
      <c r="K77" s="49" t="s">
        <v>32</v>
      </c>
      <c r="L77" s="49">
        <v>15280058300</v>
      </c>
      <c r="M77" s="42"/>
      <c r="N77" s="19"/>
      <c r="O77" s="42"/>
    </row>
    <row r="78" s="1" customFormat="1" ht="25" customHeight="1" spans="1:15">
      <c r="A78" s="10"/>
      <c r="B78" s="12"/>
      <c r="C78" s="42"/>
      <c r="D78" s="43"/>
      <c r="E78" s="44"/>
      <c r="F78" s="44"/>
      <c r="G78" s="19"/>
      <c r="H78" s="20"/>
      <c r="I78" s="48">
        <v>125</v>
      </c>
      <c r="J78" s="49" t="s">
        <v>33</v>
      </c>
      <c r="K78" s="49" t="s">
        <v>34</v>
      </c>
      <c r="L78" s="49">
        <v>13960727526</v>
      </c>
      <c r="M78" s="42"/>
      <c r="N78" s="19"/>
      <c r="O78" s="42"/>
    </row>
    <row r="79" s="1" customFormat="1" ht="25" customHeight="1" spans="1:15">
      <c r="A79" s="10"/>
      <c r="B79" s="12"/>
      <c r="C79" s="42"/>
      <c r="D79" s="43"/>
      <c r="E79" s="44"/>
      <c r="F79" s="44"/>
      <c r="G79" s="19"/>
      <c r="H79" s="20"/>
      <c r="I79" s="48" t="s">
        <v>45</v>
      </c>
      <c r="J79" s="56" t="s">
        <v>106</v>
      </c>
      <c r="K79" s="57"/>
      <c r="L79" s="58"/>
      <c r="M79" s="42"/>
      <c r="N79" s="19"/>
      <c r="O79" s="42"/>
    </row>
    <row r="80" s="1" customFormat="1" ht="25" customHeight="1" spans="1:15">
      <c r="A80" s="10"/>
      <c r="B80" s="12"/>
      <c r="C80" s="42"/>
      <c r="D80" s="43"/>
      <c r="E80" s="44"/>
      <c r="F80" s="44"/>
      <c r="G80" s="19"/>
      <c r="H80" s="20"/>
      <c r="I80" s="48" t="s">
        <v>45</v>
      </c>
      <c r="J80" s="56" t="s">
        <v>107</v>
      </c>
      <c r="K80" s="57"/>
      <c r="L80" s="58"/>
      <c r="M80" s="42"/>
      <c r="N80" s="19"/>
      <c r="O80" s="42"/>
    </row>
    <row r="81" s="1" customFormat="1" ht="25" customHeight="1" spans="1:15">
      <c r="A81" s="10"/>
      <c r="B81" s="12"/>
      <c r="C81" s="42"/>
      <c r="D81" s="43"/>
      <c r="E81" s="44"/>
      <c r="F81" s="44"/>
      <c r="G81" s="19"/>
      <c r="H81" s="20"/>
      <c r="I81" s="48">
        <f>133.33+6</f>
        <v>139.33</v>
      </c>
      <c r="J81" s="56" t="s">
        <v>108</v>
      </c>
      <c r="K81" s="57"/>
      <c r="L81" s="58"/>
      <c r="M81" s="42"/>
      <c r="N81" s="19"/>
      <c r="O81" s="42"/>
    </row>
    <row r="82" s="1" customFormat="1" ht="25" customHeight="1" spans="1:15">
      <c r="A82" s="10"/>
      <c r="B82" s="12"/>
      <c r="C82" s="42"/>
      <c r="D82" s="43"/>
      <c r="E82" s="44"/>
      <c r="F82" s="44"/>
      <c r="G82" s="19"/>
      <c r="H82" s="20"/>
      <c r="I82" s="42">
        <v>133.11</v>
      </c>
      <c r="J82" s="50" t="s">
        <v>109</v>
      </c>
      <c r="K82" s="50"/>
      <c r="L82" s="50"/>
      <c r="M82" s="42"/>
      <c r="N82" s="19"/>
      <c r="O82" s="42"/>
    </row>
    <row r="83" s="1" customFormat="1" ht="25" customHeight="1" spans="1:15">
      <c r="A83" s="10"/>
      <c r="B83" s="12">
        <v>18</v>
      </c>
      <c r="C83" s="42" t="s">
        <v>110</v>
      </c>
      <c r="D83" s="43" t="s">
        <v>111</v>
      </c>
      <c r="E83" s="44" t="s">
        <v>27</v>
      </c>
      <c r="F83" s="44">
        <v>754</v>
      </c>
      <c r="G83" s="19">
        <f>I83</f>
        <v>110</v>
      </c>
      <c r="H83" s="20">
        <f>F83*G83</f>
        <v>82940</v>
      </c>
      <c r="I83" s="48">
        <v>110</v>
      </c>
      <c r="J83" s="49" t="s">
        <v>28</v>
      </c>
      <c r="K83" s="49" t="s">
        <v>29</v>
      </c>
      <c r="L83" s="49">
        <v>13625079293</v>
      </c>
      <c r="M83" s="42" t="s">
        <v>30</v>
      </c>
      <c r="N83" s="19"/>
      <c r="O83" s="42"/>
    </row>
    <row r="84" s="1" customFormat="1" ht="25" customHeight="1" spans="1:15">
      <c r="A84" s="10"/>
      <c r="B84" s="12"/>
      <c r="C84" s="42"/>
      <c r="D84" s="43"/>
      <c r="E84" s="44"/>
      <c r="F84" s="44"/>
      <c r="G84" s="19"/>
      <c r="H84" s="20"/>
      <c r="I84" s="48">
        <v>110</v>
      </c>
      <c r="J84" s="49" t="s">
        <v>31</v>
      </c>
      <c r="K84" s="49" t="s">
        <v>32</v>
      </c>
      <c r="L84" s="49">
        <v>15280058300</v>
      </c>
      <c r="M84" s="42"/>
      <c r="N84" s="19"/>
      <c r="O84" s="42"/>
    </row>
    <row r="85" s="1" customFormat="1" ht="25" customHeight="1" spans="1:15">
      <c r="A85" s="10"/>
      <c r="B85" s="12"/>
      <c r="C85" s="42"/>
      <c r="D85" s="43"/>
      <c r="E85" s="44"/>
      <c r="F85" s="44"/>
      <c r="G85" s="19"/>
      <c r="H85" s="20"/>
      <c r="I85" s="48">
        <v>110</v>
      </c>
      <c r="J85" s="49" t="s">
        <v>33</v>
      </c>
      <c r="K85" s="49" t="s">
        <v>34</v>
      </c>
      <c r="L85" s="49">
        <v>13960727526</v>
      </c>
      <c r="M85" s="42"/>
      <c r="N85" s="19"/>
      <c r="O85" s="42"/>
    </row>
    <row r="86" s="1" customFormat="1" ht="25" customHeight="1" spans="1:15">
      <c r="A86" s="10"/>
      <c r="B86" s="12"/>
      <c r="C86" s="42"/>
      <c r="D86" s="43"/>
      <c r="E86" s="44"/>
      <c r="F86" s="44"/>
      <c r="G86" s="19"/>
      <c r="H86" s="20"/>
      <c r="I86" s="48" t="s">
        <v>45</v>
      </c>
      <c r="J86" s="56" t="s">
        <v>106</v>
      </c>
      <c r="K86" s="57"/>
      <c r="L86" s="58"/>
      <c r="M86" s="42"/>
      <c r="N86" s="19"/>
      <c r="O86" s="42"/>
    </row>
    <row r="87" s="1" customFormat="1" ht="25" customHeight="1" spans="1:15">
      <c r="A87" s="10"/>
      <c r="B87" s="12"/>
      <c r="C87" s="42"/>
      <c r="D87" s="43"/>
      <c r="E87" s="44"/>
      <c r="F87" s="44"/>
      <c r="G87" s="19"/>
      <c r="H87" s="20"/>
      <c r="I87" s="48" t="s">
        <v>45</v>
      </c>
      <c r="J87" s="56" t="s">
        <v>107</v>
      </c>
      <c r="K87" s="57"/>
      <c r="L87" s="58"/>
      <c r="M87" s="42"/>
      <c r="N87" s="19"/>
      <c r="O87" s="42"/>
    </row>
    <row r="88" s="1" customFormat="1" ht="25" customHeight="1" spans="1:15">
      <c r="A88" s="10"/>
      <c r="B88" s="12"/>
      <c r="C88" s="42"/>
      <c r="D88" s="43"/>
      <c r="E88" s="44"/>
      <c r="F88" s="44"/>
      <c r="G88" s="19"/>
      <c r="H88" s="20"/>
      <c r="I88" s="48">
        <f>133.33+6</f>
        <v>139.33</v>
      </c>
      <c r="J88" s="56" t="s">
        <v>108</v>
      </c>
      <c r="K88" s="57"/>
      <c r="L88" s="58"/>
      <c r="M88" s="42"/>
      <c r="N88" s="19"/>
      <c r="O88" s="42"/>
    </row>
    <row r="89" s="1" customFormat="1" ht="25" customHeight="1" spans="1:15">
      <c r="A89" s="10"/>
      <c r="B89" s="12"/>
      <c r="C89" s="42"/>
      <c r="D89" s="43"/>
      <c r="E89" s="44"/>
      <c r="F89" s="44"/>
      <c r="G89" s="19"/>
      <c r="H89" s="20"/>
      <c r="I89" s="45">
        <v>133.11</v>
      </c>
      <c r="J89" s="50" t="s">
        <v>109</v>
      </c>
      <c r="K89" s="50"/>
      <c r="L89" s="50"/>
      <c r="M89" s="42"/>
      <c r="N89" s="19"/>
      <c r="O89" s="42"/>
    </row>
    <row r="90" s="1" customFormat="1" ht="25" customHeight="1" spans="1:15">
      <c r="A90" s="10"/>
      <c r="B90" s="12">
        <v>19</v>
      </c>
      <c r="C90" s="42" t="s">
        <v>112</v>
      </c>
      <c r="D90" s="43" t="s">
        <v>113</v>
      </c>
      <c r="E90" s="44" t="s">
        <v>27</v>
      </c>
      <c r="F90" s="44">
        <v>1218</v>
      </c>
      <c r="G90" s="19">
        <f>I96</f>
        <v>75.92</v>
      </c>
      <c r="H90" s="20">
        <f>F90*G90</f>
        <v>92470.56</v>
      </c>
      <c r="I90" s="48">
        <v>80</v>
      </c>
      <c r="J90" s="49" t="s">
        <v>28</v>
      </c>
      <c r="K90" s="49" t="s">
        <v>29</v>
      </c>
      <c r="L90" s="49">
        <v>13625079293</v>
      </c>
      <c r="M90" s="42" t="s">
        <v>30</v>
      </c>
      <c r="N90" s="19"/>
      <c r="O90" s="42"/>
    </row>
    <row r="91" s="1" customFormat="1" ht="25" customHeight="1" spans="1:15">
      <c r="A91" s="10"/>
      <c r="B91" s="12"/>
      <c r="C91" s="42"/>
      <c r="D91" s="43"/>
      <c r="E91" s="44"/>
      <c r="F91" s="44"/>
      <c r="G91" s="19"/>
      <c r="H91" s="20"/>
      <c r="I91" s="48">
        <v>80</v>
      </c>
      <c r="J91" s="49" t="s">
        <v>31</v>
      </c>
      <c r="K91" s="49" t="s">
        <v>32</v>
      </c>
      <c r="L91" s="49">
        <v>15280058300</v>
      </c>
      <c r="M91" s="42"/>
      <c r="N91" s="19"/>
      <c r="O91" s="42"/>
    </row>
    <row r="92" s="1" customFormat="1" ht="25" customHeight="1" spans="1:15">
      <c r="A92" s="10"/>
      <c r="B92" s="12"/>
      <c r="C92" s="42"/>
      <c r="D92" s="43"/>
      <c r="E92" s="44"/>
      <c r="F92" s="44"/>
      <c r="G92" s="19"/>
      <c r="H92" s="20"/>
      <c r="I92" s="48">
        <v>80</v>
      </c>
      <c r="J92" s="49" t="s">
        <v>33</v>
      </c>
      <c r="K92" s="49" t="s">
        <v>34</v>
      </c>
      <c r="L92" s="49">
        <v>13960727526</v>
      </c>
      <c r="M92" s="42"/>
      <c r="N92" s="19"/>
      <c r="O92" s="42"/>
    </row>
    <row r="93" s="1" customFormat="1" ht="25" customHeight="1" spans="1:17">
      <c r="A93" s="10"/>
      <c r="B93" s="12"/>
      <c r="C93" s="42"/>
      <c r="D93" s="43"/>
      <c r="E93" s="44"/>
      <c r="F93" s="44"/>
      <c r="G93" s="19"/>
      <c r="H93" s="20"/>
      <c r="I93" s="48" t="s">
        <v>45</v>
      </c>
      <c r="J93" s="56" t="s">
        <v>106</v>
      </c>
      <c r="K93" s="57"/>
      <c r="L93" s="58"/>
      <c r="M93" s="42"/>
      <c r="N93" s="19"/>
      <c r="O93" s="42"/>
      <c r="Q93" s="1">
        <f>88.92-75.92</f>
        <v>13</v>
      </c>
    </row>
    <row r="94" s="1" customFormat="1" ht="25" customHeight="1" spans="1:17">
      <c r="A94" s="10"/>
      <c r="B94" s="12"/>
      <c r="C94" s="42"/>
      <c r="D94" s="43"/>
      <c r="E94" s="44"/>
      <c r="F94" s="44"/>
      <c r="G94" s="19"/>
      <c r="H94" s="20"/>
      <c r="I94" s="48" t="s">
        <v>45</v>
      </c>
      <c r="J94" s="56" t="s">
        <v>107</v>
      </c>
      <c r="K94" s="57"/>
      <c r="L94" s="58"/>
      <c r="M94" s="42"/>
      <c r="N94" s="19"/>
      <c r="O94" s="42"/>
      <c r="Q94" s="1">
        <f>75.92-70.92</f>
        <v>5</v>
      </c>
    </row>
    <row r="95" s="1" customFormat="1" ht="25" customHeight="1" spans="1:17">
      <c r="A95" s="10"/>
      <c r="B95" s="12"/>
      <c r="C95" s="42"/>
      <c r="D95" s="43"/>
      <c r="E95" s="44"/>
      <c r="F95" s="44"/>
      <c r="G95" s="19"/>
      <c r="H95" s="20"/>
      <c r="I95" s="48">
        <f>133.33+6</f>
        <v>139.33</v>
      </c>
      <c r="J95" s="56" t="s">
        <v>108</v>
      </c>
      <c r="K95" s="57"/>
      <c r="L95" s="58"/>
      <c r="M95" s="42"/>
      <c r="N95" s="19"/>
      <c r="O95" s="42"/>
      <c r="Q95" s="1">
        <f>75.92-69.92</f>
        <v>6</v>
      </c>
    </row>
    <row r="96" s="1" customFormat="1" ht="25" customHeight="1" spans="1:15">
      <c r="A96" s="10"/>
      <c r="B96" s="12"/>
      <c r="C96" s="42"/>
      <c r="D96" s="43"/>
      <c r="E96" s="44"/>
      <c r="F96" s="44"/>
      <c r="G96" s="19"/>
      <c r="H96" s="20"/>
      <c r="I96" s="45">
        <v>75.92</v>
      </c>
      <c r="J96" s="50" t="s">
        <v>114</v>
      </c>
      <c r="K96" s="50"/>
      <c r="L96" s="50"/>
      <c r="M96" s="42"/>
      <c r="N96" s="19"/>
      <c r="O96" s="42"/>
    </row>
    <row r="97" s="1" customFormat="1" ht="25" customHeight="1" spans="1:17">
      <c r="A97" s="10"/>
      <c r="B97" s="21">
        <v>20</v>
      </c>
      <c r="C97" s="22" t="s">
        <v>115</v>
      </c>
      <c r="D97" s="23" t="s">
        <v>116</v>
      </c>
      <c r="E97" s="24" t="s">
        <v>27</v>
      </c>
      <c r="F97" s="25">
        <v>35</v>
      </c>
      <c r="G97" s="26">
        <f>I97</f>
        <v>130.75</v>
      </c>
      <c r="H97" s="27">
        <f>F97*G97</f>
        <v>4576.25</v>
      </c>
      <c r="I97" s="55">
        <f>147-16.25</f>
        <v>130.75</v>
      </c>
      <c r="J97" s="56" t="s">
        <v>117</v>
      </c>
      <c r="K97" s="57"/>
      <c r="L97" s="58"/>
      <c r="M97" s="22" t="s">
        <v>60</v>
      </c>
      <c r="N97" s="26"/>
      <c r="O97" s="26"/>
      <c r="Q97" s="1">
        <f>160.67-144.42</f>
        <v>16.25</v>
      </c>
    </row>
    <row r="98" s="1" customFormat="1" ht="25" customHeight="1" spans="1:17">
      <c r="A98" s="10"/>
      <c r="B98" s="28"/>
      <c r="C98" s="29"/>
      <c r="D98" s="30"/>
      <c r="E98" s="31"/>
      <c r="F98" s="32"/>
      <c r="G98" s="33"/>
      <c r="H98" s="34"/>
      <c r="I98" s="55">
        <f>138.3+6.25</f>
        <v>144.55</v>
      </c>
      <c r="J98" s="56" t="s">
        <v>118</v>
      </c>
      <c r="K98" s="57"/>
      <c r="L98" s="58"/>
      <c r="M98" s="29"/>
      <c r="N98" s="33"/>
      <c r="O98" s="33"/>
      <c r="Q98" s="1">
        <f>144.42-138.17</f>
        <v>6.25</v>
      </c>
    </row>
    <row r="99" s="1" customFormat="1" ht="25" customHeight="1" spans="1:17">
      <c r="A99" s="10"/>
      <c r="B99" s="28"/>
      <c r="C99" s="29"/>
      <c r="D99" s="30"/>
      <c r="E99" s="31"/>
      <c r="F99" s="32"/>
      <c r="G99" s="33"/>
      <c r="H99" s="34"/>
      <c r="I99" s="55">
        <f>181.41+7.5</f>
        <v>188.91</v>
      </c>
      <c r="J99" s="56" t="s">
        <v>119</v>
      </c>
      <c r="K99" s="57"/>
      <c r="L99" s="58"/>
      <c r="M99" s="29"/>
      <c r="N99" s="33"/>
      <c r="O99" s="33"/>
      <c r="Q99" s="1">
        <f>144.42-136.92</f>
        <v>7.5</v>
      </c>
    </row>
    <row r="100" s="1" customFormat="1" ht="25" customHeight="1" spans="1:15">
      <c r="A100" s="10"/>
      <c r="B100" s="35"/>
      <c r="C100" s="36"/>
      <c r="D100" s="46"/>
      <c r="E100" s="38"/>
      <c r="F100" s="39"/>
      <c r="G100" s="40"/>
      <c r="H100" s="41"/>
      <c r="I100" s="50">
        <v>144.42</v>
      </c>
      <c r="J100" s="50" t="s">
        <v>120</v>
      </c>
      <c r="K100" s="50"/>
      <c r="L100" s="50"/>
      <c r="M100" s="36"/>
      <c r="N100" s="40"/>
      <c r="O100" s="40"/>
    </row>
    <row r="101" s="1" customFormat="1" ht="25" customHeight="1" spans="1:17">
      <c r="A101" s="10"/>
      <c r="B101" s="21">
        <v>21</v>
      </c>
      <c r="C101" s="22" t="s">
        <v>121</v>
      </c>
      <c r="D101" s="23" t="s">
        <v>122</v>
      </c>
      <c r="E101" s="24" t="s">
        <v>27</v>
      </c>
      <c r="F101" s="25">
        <v>82</v>
      </c>
      <c r="G101" s="26">
        <f>I102</f>
        <v>448.82</v>
      </c>
      <c r="H101" s="27">
        <f>F101*G101</f>
        <v>36803.24</v>
      </c>
      <c r="I101" s="55" t="s">
        <v>45</v>
      </c>
      <c r="J101" s="56" t="s">
        <v>123</v>
      </c>
      <c r="K101" s="57"/>
      <c r="L101" s="58"/>
      <c r="M101" s="22" t="s">
        <v>124</v>
      </c>
      <c r="N101" s="26"/>
      <c r="O101" s="26"/>
      <c r="Q101" s="1">
        <f>517.66-501.41</f>
        <v>16.2499999999999</v>
      </c>
    </row>
    <row r="102" s="1" customFormat="1" ht="25" customHeight="1" spans="1:17">
      <c r="A102" s="10"/>
      <c r="B102" s="28"/>
      <c r="C102" s="29"/>
      <c r="D102" s="30"/>
      <c r="E102" s="31"/>
      <c r="F102" s="32"/>
      <c r="G102" s="33"/>
      <c r="H102" s="34"/>
      <c r="I102" s="55">
        <f>442.57+6.25</f>
        <v>448.82</v>
      </c>
      <c r="J102" s="56" t="s">
        <v>125</v>
      </c>
      <c r="K102" s="57"/>
      <c r="L102" s="58"/>
      <c r="M102" s="29"/>
      <c r="N102" s="33"/>
      <c r="O102" s="33"/>
      <c r="Q102" s="1">
        <f>501.41-495.16</f>
        <v>6.25</v>
      </c>
    </row>
    <row r="103" s="1" customFormat="1" ht="25" customHeight="1" spans="1:17">
      <c r="A103" s="10"/>
      <c r="B103" s="28"/>
      <c r="C103" s="29"/>
      <c r="D103" s="30"/>
      <c r="E103" s="31"/>
      <c r="F103" s="32"/>
      <c r="G103" s="33"/>
      <c r="H103" s="34"/>
      <c r="I103" s="55">
        <f>444.82+7.5</f>
        <v>452.32</v>
      </c>
      <c r="J103" s="56" t="s">
        <v>126</v>
      </c>
      <c r="K103" s="57"/>
      <c r="L103" s="58"/>
      <c r="M103" s="29"/>
      <c r="N103" s="33"/>
      <c r="O103" s="33"/>
      <c r="Q103" s="1">
        <f>501.41-493.91</f>
        <v>7.5</v>
      </c>
    </row>
    <row r="104" s="1" customFormat="1" ht="25" customHeight="1" spans="1:15">
      <c r="A104" s="10"/>
      <c r="B104" s="35"/>
      <c r="C104" s="36"/>
      <c r="D104" s="46"/>
      <c r="E104" s="38"/>
      <c r="F104" s="39"/>
      <c r="G104" s="40"/>
      <c r="H104" s="41"/>
      <c r="I104" s="50">
        <v>501.41</v>
      </c>
      <c r="J104" s="50" t="s">
        <v>127</v>
      </c>
      <c r="K104" s="50"/>
      <c r="L104" s="50"/>
      <c r="M104" s="36"/>
      <c r="N104" s="40"/>
      <c r="O104" s="40"/>
    </row>
    <row r="105" s="1" customFormat="1" ht="25" customHeight="1" spans="1:17">
      <c r="A105" s="10"/>
      <c r="B105" s="21">
        <v>22</v>
      </c>
      <c r="C105" s="22" t="s">
        <v>128</v>
      </c>
      <c r="D105" s="23" t="s">
        <v>129</v>
      </c>
      <c r="E105" s="24" t="s">
        <v>27</v>
      </c>
      <c r="F105" s="25">
        <v>32</v>
      </c>
      <c r="G105" s="26">
        <f>I107</f>
        <v>233.11</v>
      </c>
      <c r="H105" s="27">
        <f>F105*G105</f>
        <v>7459.52</v>
      </c>
      <c r="I105" s="55" t="s">
        <v>45</v>
      </c>
      <c r="J105" s="56" t="s">
        <v>123</v>
      </c>
      <c r="K105" s="57"/>
      <c r="L105" s="58"/>
      <c r="M105" s="22" t="s">
        <v>130</v>
      </c>
      <c r="N105" s="26"/>
      <c r="O105" s="26"/>
      <c r="Q105" s="1">
        <f>292.45-276.2</f>
        <v>16.25</v>
      </c>
    </row>
    <row r="106" s="1" customFormat="1" ht="25" customHeight="1" spans="1:17">
      <c r="A106" s="10"/>
      <c r="B106" s="28"/>
      <c r="C106" s="29"/>
      <c r="D106" s="30"/>
      <c r="E106" s="31"/>
      <c r="F106" s="32"/>
      <c r="G106" s="33"/>
      <c r="H106" s="34"/>
      <c r="I106" s="55">
        <f>230.5+6.25</f>
        <v>236.75</v>
      </c>
      <c r="J106" s="56" t="s">
        <v>131</v>
      </c>
      <c r="K106" s="57"/>
      <c r="L106" s="58"/>
      <c r="M106" s="29"/>
      <c r="N106" s="33"/>
      <c r="O106" s="33"/>
      <c r="Q106" s="1">
        <f>276.2-269.95</f>
        <v>6.25</v>
      </c>
    </row>
    <row r="107" s="1" customFormat="1" ht="25" customHeight="1" spans="1:17">
      <c r="A107" s="10"/>
      <c r="B107" s="28"/>
      <c r="C107" s="29"/>
      <c r="D107" s="30"/>
      <c r="E107" s="31"/>
      <c r="F107" s="32"/>
      <c r="G107" s="33"/>
      <c r="H107" s="34"/>
      <c r="I107" s="55">
        <f>225.61+7.5</f>
        <v>233.11</v>
      </c>
      <c r="J107" s="56" t="s">
        <v>132</v>
      </c>
      <c r="K107" s="57"/>
      <c r="L107" s="58"/>
      <c r="M107" s="29"/>
      <c r="N107" s="33"/>
      <c r="O107" s="33"/>
      <c r="Q107" s="1">
        <f>276.2-268.7</f>
        <v>7.5</v>
      </c>
    </row>
    <row r="108" s="1" customFormat="1" ht="25" customHeight="1" spans="1:15">
      <c r="A108" s="10"/>
      <c r="B108" s="35"/>
      <c r="C108" s="36"/>
      <c r="D108" s="46"/>
      <c r="E108" s="38"/>
      <c r="F108" s="39"/>
      <c r="G108" s="40"/>
      <c r="H108" s="41"/>
      <c r="I108" s="50">
        <v>276.2</v>
      </c>
      <c r="J108" s="50" t="s">
        <v>133</v>
      </c>
      <c r="K108" s="50"/>
      <c r="L108" s="50"/>
      <c r="M108" s="36"/>
      <c r="N108" s="40"/>
      <c r="O108" s="40"/>
    </row>
    <row r="109" s="1" customFormat="1" ht="25" customHeight="1" spans="1:15">
      <c r="A109" s="10"/>
      <c r="B109" s="12">
        <v>23</v>
      </c>
      <c r="C109" s="15" t="s">
        <v>134</v>
      </c>
      <c r="D109" s="16" t="s">
        <v>135</v>
      </c>
      <c r="E109" s="17" t="s">
        <v>27</v>
      </c>
      <c r="F109" s="18">
        <v>12</v>
      </c>
      <c r="G109" s="62">
        <f>I109</f>
        <v>3360</v>
      </c>
      <c r="H109" s="63">
        <f>F109*G109</f>
        <v>40320</v>
      </c>
      <c r="I109" s="59">
        <v>3360</v>
      </c>
      <c r="J109" s="67" t="s">
        <v>68</v>
      </c>
      <c r="K109" s="68"/>
      <c r="L109" s="69"/>
      <c r="M109" s="42" t="s">
        <v>30</v>
      </c>
      <c r="N109" s="19"/>
      <c r="O109" s="42"/>
    </row>
    <row r="110" s="1" customFormat="1" ht="25" customHeight="1" spans="1:15">
      <c r="A110" s="10"/>
      <c r="B110" s="12"/>
      <c r="C110" s="15"/>
      <c r="D110" s="16"/>
      <c r="E110" s="17"/>
      <c r="F110" s="18"/>
      <c r="G110" s="62"/>
      <c r="H110" s="63"/>
      <c r="I110" s="48">
        <v>3463</v>
      </c>
      <c r="J110" s="49" t="s">
        <v>66</v>
      </c>
      <c r="K110" s="49" t="s">
        <v>67</v>
      </c>
      <c r="L110" s="49">
        <v>13779903720</v>
      </c>
      <c r="M110" s="42"/>
      <c r="N110" s="19"/>
      <c r="O110" s="42"/>
    </row>
    <row r="111" s="1" customFormat="1" ht="25" customHeight="1" spans="1:15">
      <c r="A111" s="10"/>
      <c r="B111" s="12"/>
      <c r="C111" s="15"/>
      <c r="D111" s="16"/>
      <c r="E111" s="17"/>
      <c r="F111" s="18"/>
      <c r="G111" s="62"/>
      <c r="H111" s="63"/>
      <c r="I111" s="48">
        <v>3512</v>
      </c>
      <c r="J111" s="49" t="s">
        <v>136</v>
      </c>
      <c r="K111" s="49" t="s">
        <v>137</v>
      </c>
      <c r="L111" s="49">
        <v>13960072980</v>
      </c>
      <c r="M111" s="42"/>
      <c r="N111" s="19"/>
      <c r="O111" s="42"/>
    </row>
    <row r="112" s="1" customFormat="1" ht="25" customHeight="1" spans="1:15">
      <c r="A112" s="10"/>
      <c r="B112" s="12">
        <v>24</v>
      </c>
      <c r="C112" s="15" t="s">
        <v>138</v>
      </c>
      <c r="D112" s="16" t="s">
        <v>139</v>
      </c>
      <c r="E112" s="17" t="s">
        <v>27</v>
      </c>
      <c r="F112" s="18">
        <v>30</v>
      </c>
      <c r="G112" s="62">
        <f>I112</f>
        <v>2240</v>
      </c>
      <c r="H112" s="63">
        <f>F112*G112</f>
        <v>67200</v>
      </c>
      <c r="I112" s="59">
        <v>2240</v>
      </c>
      <c r="J112" s="67" t="s">
        <v>68</v>
      </c>
      <c r="K112" s="68"/>
      <c r="L112" s="69"/>
      <c r="M112" s="42" t="s">
        <v>30</v>
      </c>
      <c r="N112" s="19"/>
      <c r="O112" s="42"/>
    </row>
    <row r="113" s="1" customFormat="1" ht="25" customHeight="1" spans="1:15">
      <c r="A113" s="10"/>
      <c r="B113" s="12"/>
      <c r="C113" s="15"/>
      <c r="D113" s="16"/>
      <c r="E113" s="17"/>
      <c r="F113" s="18"/>
      <c r="G113" s="62"/>
      <c r="H113" s="63"/>
      <c r="I113" s="48">
        <v>2483</v>
      </c>
      <c r="J113" s="49" t="s">
        <v>66</v>
      </c>
      <c r="K113" s="49" t="s">
        <v>67</v>
      </c>
      <c r="L113" s="49">
        <v>13779903720</v>
      </c>
      <c r="M113" s="42"/>
      <c r="N113" s="19"/>
      <c r="O113" s="42"/>
    </row>
    <row r="114" s="1" customFormat="1" ht="25" customHeight="1" spans="1:15">
      <c r="A114" s="10"/>
      <c r="B114" s="12"/>
      <c r="C114" s="15"/>
      <c r="D114" s="16"/>
      <c r="E114" s="17"/>
      <c r="F114" s="18"/>
      <c r="G114" s="62"/>
      <c r="H114" s="63"/>
      <c r="I114" s="48">
        <v>2592</v>
      </c>
      <c r="J114" s="49" t="s">
        <v>136</v>
      </c>
      <c r="K114" s="49" t="s">
        <v>137</v>
      </c>
      <c r="L114" s="49">
        <v>13960072980</v>
      </c>
      <c r="M114" s="42"/>
      <c r="N114" s="19"/>
      <c r="O114" s="42"/>
    </row>
    <row r="115" s="1" customFormat="1" ht="25" customHeight="1" spans="1:17">
      <c r="A115" s="10"/>
      <c r="B115" s="21">
        <v>25</v>
      </c>
      <c r="C115" s="22" t="s">
        <v>140</v>
      </c>
      <c r="D115" s="23" t="s">
        <v>141</v>
      </c>
      <c r="E115" s="24" t="s">
        <v>27</v>
      </c>
      <c r="F115" s="25">
        <v>125</v>
      </c>
      <c r="G115" s="64">
        <f>I115</f>
        <v>160</v>
      </c>
      <c r="H115" s="27">
        <f>F115*G115</f>
        <v>20000</v>
      </c>
      <c r="I115" s="55">
        <f>173-13</f>
        <v>160</v>
      </c>
      <c r="J115" s="56" t="s">
        <v>142</v>
      </c>
      <c r="K115" s="57"/>
      <c r="L115" s="58"/>
      <c r="M115" s="22" t="s">
        <v>60</v>
      </c>
      <c r="N115" s="19"/>
      <c r="O115" s="42"/>
      <c r="Q115" s="1">
        <f>476.44-463.44</f>
        <v>13</v>
      </c>
    </row>
    <row r="116" s="1" customFormat="1" ht="25" customHeight="1" spans="1:17">
      <c r="A116" s="10"/>
      <c r="B116" s="28"/>
      <c r="C116" s="29"/>
      <c r="D116" s="30"/>
      <c r="E116" s="31"/>
      <c r="F116" s="32"/>
      <c r="G116" s="65"/>
      <c r="H116" s="34"/>
      <c r="I116" s="55">
        <f>230.5+6.25</f>
        <v>236.75</v>
      </c>
      <c r="J116" s="56" t="s">
        <v>143</v>
      </c>
      <c r="K116" s="57"/>
      <c r="L116" s="58"/>
      <c r="M116" s="29"/>
      <c r="N116" s="19"/>
      <c r="O116" s="42"/>
      <c r="Q116" s="1">
        <f>463.44-458.44</f>
        <v>5</v>
      </c>
    </row>
    <row r="117" s="1" customFormat="1" ht="25" customHeight="1" spans="1:17">
      <c r="A117" s="10"/>
      <c r="B117" s="28"/>
      <c r="C117" s="29"/>
      <c r="D117" s="30"/>
      <c r="E117" s="31"/>
      <c r="F117" s="32"/>
      <c r="G117" s="65"/>
      <c r="H117" s="34"/>
      <c r="I117" s="55">
        <f>225.61+7.5</f>
        <v>233.11</v>
      </c>
      <c r="J117" s="56" t="s">
        <v>144</v>
      </c>
      <c r="K117" s="57"/>
      <c r="L117" s="58"/>
      <c r="M117" s="29"/>
      <c r="N117" s="19"/>
      <c r="O117" s="42"/>
      <c r="Q117" s="1">
        <f>463.44-457.44</f>
        <v>6</v>
      </c>
    </row>
    <row r="118" s="1" customFormat="1" ht="25" customHeight="1" spans="1:15">
      <c r="A118" s="10"/>
      <c r="B118" s="35"/>
      <c r="C118" s="36"/>
      <c r="D118" s="46"/>
      <c r="E118" s="38"/>
      <c r="F118" s="39"/>
      <c r="G118" s="66"/>
      <c r="H118" s="41"/>
      <c r="I118" s="50">
        <v>463.44</v>
      </c>
      <c r="J118" s="50" t="s">
        <v>145</v>
      </c>
      <c r="K118" s="50"/>
      <c r="L118" s="50"/>
      <c r="M118" s="36"/>
      <c r="N118" s="19"/>
      <c r="O118" s="42"/>
    </row>
    <row r="119" s="1" customFormat="1" ht="25" customHeight="1" spans="1:17">
      <c r="A119" s="10"/>
      <c r="B119" s="21">
        <v>26</v>
      </c>
      <c r="C119" s="22" t="s">
        <v>146</v>
      </c>
      <c r="D119" s="23" t="s">
        <v>147</v>
      </c>
      <c r="E119" s="24" t="s">
        <v>27</v>
      </c>
      <c r="F119" s="25">
        <v>26</v>
      </c>
      <c r="G119" s="26">
        <f>I125</f>
        <v>225.08</v>
      </c>
      <c r="H119" s="27">
        <f>F119*G119</f>
        <v>5852.08</v>
      </c>
      <c r="I119" s="48">
        <v>380</v>
      </c>
      <c r="J119" s="49" t="s">
        <v>28</v>
      </c>
      <c r="K119" s="49" t="s">
        <v>29</v>
      </c>
      <c r="L119" s="49">
        <v>13625079293</v>
      </c>
      <c r="M119" s="22" t="s">
        <v>41</v>
      </c>
      <c r="N119" s="19"/>
      <c r="O119" s="42"/>
      <c r="Q119" s="1">
        <f>241.33-225.08</f>
        <v>16.25</v>
      </c>
    </row>
    <row r="120" s="1" customFormat="1" ht="25" customHeight="1" spans="1:15">
      <c r="A120" s="10"/>
      <c r="B120" s="28"/>
      <c r="C120" s="29"/>
      <c r="D120" s="30"/>
      <c r="E120" s="31"/>
      <c r="F120" s="32"/>
      <c r="G120" s="33"/>
      <c r="H120" s="34"/>
      <c r="I120" s="48">
        <v>380</v>
      </c>
      <c r="J120" s="49" t="s">
        <v>31</v>
      </c>
      <c r="K120" s="49" t="s">
        <v>32</v>
      </c>
      <c r="L120" s="49">
        <v>15280058300</v>
      </c>
      <c r="M120" s="29"/>
      <c r="N120" s="19"/>
      <c r="O120" s="42"/>
    </row>
    <row r="121" s="1" customFormat="1" ht="25" customHeight="1" spans="1:15">
      <c r="A121" s="10"/>
      <c r="B121" s="28"/>
      <c r="C121" s="29"/>
      <c r="D121" s="30"/>
      <c r="E121" s="31"/>
      <c r="F121" s="32"/>
      <c r="G121" s="33"/>
      <c r="H121" s="34"/>
      <c r="I121" s="48">
        <v>450</v>
      </c>
      <c r="J121" s="49" t="s">
        <v>33</v>
      </c>
      <c r="K121" s="49" t="s">
        <v>34</v>
      </c>
      <c r="L121" s="49">
        <v>13960727526</v>
      </c>
      <c r="M121" s="29"/>
      <c r="N121" s="19"/>
      <c r="O121" s="42"/>
    </row>
    <row r="122" s="1" customFormat="1" ht="25" customHeight="1" spans="1:15">
      <c r="A122" s="10"/>
      <c r="B122" s="28"/>
      <c r="C122" s="29"/>
      <c r="D122" s="30"/>
      <c r="E122" s="31"/>
      <c r="F122" s="32"/>
      <c r="G122" s="33"/>
      <c r="H122" s="34"/>
      <c r="I122" s="55" t="s">
        <v>45</v>
      </c>
      <c r="J122" s="56" t="s">
        <v>148</v>
      </c>
      <c r="K122" s="57"/>
      <c r="L122" s="58"/>
      <c r="M122" s="29"/>
      <c r="N122" s="19"/>
      <c r="O122" s="42"/>
    </row>
    <row r="123" s="1" customFormat="1" ht="25" customHeight="1" spans="1:17">
      <c r="A123" s="10"/>
      <c r="B123" s="28"/>
      <c r="C123" s="29"/>
      <c r="D123" s="30"/>
      <c r="E123" s="31"/>
      <c r="F123" s="32"/>
      <c r="G123" s="33"/>
      <c r="H123" s="34"/>
      <c r="I123" s="55" t="s">
        <v>45</v>
      </c>
      <c r="J123" s="56" t="s">
        <v>149</v>
      </c>
      <c r="K123" s="57"/>
      <c r="L123" s="58"/>
      <c r="M123" s="29"/>
      <c r="N123" s="19"/>
      <c r="O123" s="42"/>
      <c r="Q123" s="1">
        <f>225.08-218.83</f>
        <v>6.25</v>
      </c>
    </row>
    <row r="124" s="1" customFormat="1" ht="25" customHeight="1" spans="1:17">
      <c r="A124" s="10"/>
      <c r="B124" s="28"/>
      <c r="C124" s="29"/>
      <c r="D124" s="30"/>
      <c r="E124" s="31"/>
      <c r="F124" s="32"/>
      <c r="G124" s="33"/>
      <c r="H124" s="34"/>
      <c r="I124" s="55" t="s">
        <v>45</v>
      </c>
      <c r="J124" s="56" t="s">
        <v>150</v>
      </c>
      <c r="K124" s="57"/>
      <c r="L124" s="58"/>
      <c r="M124" s="29"/>
      <c r="N124" s="19"/>
      <c r="O124" s="42"/>
      <c r="Q124" s="1">
        <f>225.08-217.58</f>
        <v>7.5</v>
      </c>
    </row>
    <row r="125" s="1" customFormat="1" ht="25" customHeight="1" spans="1:15">
      <c r="A125" s="10"/>
      <c r="B125" s="35"/>
      <c r="C125" s="36"/>
      <c r="D125" s="46"/>
      <c r="E125" s="38"/>
      <c r="F125" s="39"/>
      <c r="G125" s="40"/>
      <c r="H125" s="41"/>
      <c r="I125" s="50">
        <v>225.08</v>
      </c>
      <c r="J125" s="50" t="s">
        <v>151</v>
      </c>
      <c r="K125" s="50"/>
      <c r="L125" s="50"/>
      <c r="M125" s="36"/>
      <c r="N125" s="19"/>
      <c r="O125" s="42"/>
    </row>
    <row r="126" s="1" customFormat="1" ht="25" customHeight="1" spans="1:15">
      <c r="A126" s="10"/>
      <c r="B126" s="12">
        <v>27</v>
      </c>
      <c r="C126" s="15" t="s">
        <v>152</v>
      </c>
      <c r="D126" s="16" t="s">
        <v>153</v>
      </c>
      <c r="E126" s="17" t="s">
        <v>27</v>
      </c>
      <c r="F126" s="18">
        <v>10</v>
      </c>
      <c r="G126" s="62">
        <f>I126</f>
        <v>2252.44</v>
      </c>
      <c r="H126" s="63">
        <f>F126*G126</f>
        <v>22524.4</v>
      </c>
      <c r="I126" s="55">
        <f>2250+2.44</f>
        <v>2252.44</v>
      </c>
      <c r="J126" s="56" t="s">
        <v>154</v>
      </c>
      <c r="K126" s="57"/>
      <c r="L126" s="58"/>
      <c r="M126" s="70" t="s">
        <v>60</v>
      </c>
      <c r="N126" s="19"/>
      <c r="O126" s="42"/>
    </row>
    <row r="127" s="1" customFormat="1" ht="25" customHeight="1" spans="1:17">
      <c r="A127" s="10"/>
      <c r="B127" s="12"/>
      <c r="C127" s="15"/>
      <c r="D127" s="16"/>
      <c r="E127" s="17"/>
      <c r="F127" s="18"/>
      <c r="G127" s="62"/>
      <c r="H127" s="63"/>
      <c r="I127" s="55" t="s">
        <v>45</v>
      </c>
      <c r="J127" s="56" t="s">
        <v>155</v>
      </c>
      <c r="K127" s="57"/>
      <c r="L127" s="58"/>
      <c r="M127" s="71"/>
      <c r="N127" s="19"/>
      <c r="O127" s="42"/>
      <c r="Q127" s="1">
        <f>1943.12-1940.68</f>
        <v>2.43999999999983</v>
      </c>
    </row>
    <row r="128" s="1" customFormat="1" ht="25" customHeight="1" spans="1:15">
      <c r="A128" s="10"/>
      <c r="B128" s="12"/>
      <c r="C128" s="15"/>
      <c r="D128" s="16"/>
      <c r="E128" s="17"/>
      <c r="F128" s="18"/>
      <c r="G128" s="62"/>
      <c r="H128" s="63"/>
      <c r="I128" s="55" t="s">
        <v>45</v>
      </c>
      <c r="J128" s="56" t="s">
        <v>156</v>
      </c>
      <c r="K128" s="57"/>
      <c r="L128" s="58"/>
      <c r="M128" s="71"/>
      <c r="N128" s="19"/>
      <c r="O128" s="42"/>
    </row>
    <row r="129" s="1" customFormat="1" ht="25" customHeight="1" spans="1:15">
      <c r="A129" s="10"/>
      <c r="B129" s="12"/>
      <c r="C129" s="15"/>
      <c r="D129" s="16"/>
      <c r="E129" s="17"/>
      <c r="F129" s="18"/>
      <c r="G129" s="62"/>
      <c r="H129" s="63"/>
      <c r="I129" s="50">
        <v>2380</v>
      </c>
      <c r="J129" s="50" t="s">
        <v>157</v>
      </c>
      <c r="K129" s="50"/>
      <c r="L129" s="50"/>
      <c r="M129" s="71"/>
      <c r="N129" s="19"/>
      <c r="O129" s="42"/>
    </row>
    <row r="130" s="1" customFormat="1" ht="25" customHeight="1" spans="1:15">
      <c r="A130" s="10"/>
      <c r="B130" s="12"/>
      <c r="C130" s="15"/>
      <c r="D130" s="16"/>
      <c r="E130" s="17"/>
      <c r="F130" s="18"/>
      <c r="G130" s="62"/>
      <c r="H130" s="63"/>
      <c r="I130" s="50">
        <v>2380</v>
      </c>
      <c r="J130" s="50" t="s">
        <v>158</v>
      </c>
      <c r="K130" s="50"/>
      <c r="L130" s="50"/>
      <c r="M130" s="71"/>
      <c r="N130" s="19"/>
      <c r="O130" s="42"/>
    </row>
    <row r="131" s="1" customFormat="1" ht="25" customHeight="1" spans="1:15">
      <c r="A131" s="10"/>
      <c r="B131" s="12"/>
      <c r="C131" s="15"/>
      <c r="D131" s="16"/>
      <c r="E131" s="17"/>
      <c r="F131" s="18"/>
      <c r="G131" s="62"/>
      <c r="H131" s="63"/>
      <c r="I131" s="50">
        <v>2380</v>
      </c>
      <c r="J131" s="50" t="s">
        <v>159</v>
      </c>
      <c r="K131" s="50"/>
      <c r="L131" s="50"/>
      <c r="M131" s="71"/>
      <c r="N131" s="19"/>
      <c r="O131" s="42"/>
    </row>
    <row r="132" s="1" customFormat="1" ht="25" customHeight="1" spans="1:15">
      <c r="A132" s="10"/>
      <c r="B132" s="12"/>
      <c r="C132" s="15"/>
      <c r="D132" s="16"/>
      <c r="E132" s="17"/>
      <c r="F132" s="18"/>
      <c r="G132" s="62"/>
      <c r="H132" s="63"/>
      <c r="I132" s="50">
        <v>3000</v>
      </c>
      <c r="J132" s="50" t="s">
        <v>160</v>
      </c>
      <c r="K132" s="50"/>
      <c r="L132" s="50"/>
      <c r="M132" s="80"/>
      <c r="N132" s="19"/>
      <c r="O132" s="42"/>
    </row>
    <row r="133" s="1" customFormat="1" ht="25" customHeight="1" spans="1:15">
      <c r="A133" s="10"/>
      <c r="B133" s="21">
        <v>28</v>
      </c>
      <c r="C133" s="22" t="s">
        <v>161</v>
      </c>
      <c r="D133" s="23" t="s">
        <v>162</v>
      </c>
      <c r="E133" s="24" t="s">
        <v>27</v>
      </c>
      <c r="F133" s="25">
        <f>4012*25</f>
        <v>100300</v>
      </c>
      <c r="G133" s="72">
        <v>1.29</v>
      </c>
      <c r="H133" s="73">
        <f>F133*G133</f>
        <v>129387</v>
      </c>
      <c r="I133" s="55">
        <f>2.19-0.12</f>
        <v>2.07</v>
      </c>
      <c r="J133" s="56" t="s">
        <v>163</v>
      </c>
      <c r="K133" s="57"/>
      <c r="L133" s="58"/>
      <c r="M133" s="22" t="s">
        <v>130</v>
      </c>
      <c r="N133" s="26"/>
      <c r="O133" s="26"/>
    </row>
    <row r="134" s="1" customFormat="1" ht="25" customHeight="1" spans="1:17">
      <c r="A134" s="10"/>
      <c r="B134" s="28"/>
      <c r="C134" s="29"/>
      <c r="D134" s="30"/>
      <c r="E134" s="31"/>
      <c r="F134" s="32"/>
      <c r="G134" s="74"/>
      <c r="H134" s="75"/>
      <c r="I134" s="55">
        <f>1.38+0.07</f>
        <v>1.45</v>
      </c>
      <c r="J134" s="56" t="s">
        <v>164</v>
      </c>
      <c r="K134" s="57"/>
      <c r="L134" s="58"/>
      <c r="M134" s="29"/>
      <c r="N134" s="33"/>
      <c r="O134" s="33"/>
      <c r="Q134" s="1">
        <f>4.01-3.89</f>
        <v>0.12</v>
      </c>
    </row>
    <row r="135" s="1" customFormat="1" ht="25" customHeight="1" spans="1:15">
      <c r="A135" s="10"/>
      <c r="B135" s="28"/>
      <c r="C135" s="29"/>
      <c r="D135" s="30"/>
      <c r="E135" s="31"/>
      <c r="F135" s="32"/>
      <c r="G135" s="74"/>
      <c r="H135" s="75"/>
      <c r="I135" s="55">
        <f>1.24+0.05</f>
        <v>1.29</v>
      </c>
      <c r="J135" s="56" t="s">
        <v>165</v>
      </c>
      <c r="K135" s="57"/>
      <c r="L135" s="58"/>
      <c r="M135" s="29"/>
      <c r="N135" s="33"/>
      <c r="O135" s="33"/>
    </row>
    <row r="136" s="1" customFormat="1" ht="25" customHeight="1" spans="1:15">
      <c r="A136" s="10"/>
      <c r="B136" s="35"/>
      <c r="C136" s="36"/>
      <c r="D136" s="46"/>
      <c r="E136" s="38"/>
      <c r="F136" s="39"/>
      <c r="G136" s="76"/>
      <c r="H136" s="77"/>
      <c r="I136" s="50">
        <v>1.96</v>
      </c>
      <c r="J136" s="50" t="s">
        <v>166</v>
      </c>
      <c r="K136" s="50"/>
      <c r="L136" s="50"/>
      <c r="M136" s="36"/>
      <c r="N136" s="40"/>
      <c r="O136" s="40"/>
    </row>
    <row r="137" s="1" customFormat="1" ht="25" customHeight="1" spans="1:15">
      <c r="A137" s="10"/>
      <c r="B137" s="28">
        <v>29</v>
      </c>
      <c r="C137" s="22" t="s">
        <v>167</v>
      </c>
      <c r="D137" s="23" t="s">
        <v>168</v>
      </c>
      <c r="E137" s="24" t="s">
        <v>27</v>
      </c>
      <c r="F137" s="25">
        <f>110*36</f>
        <v>3960</v>
      </c>
      <c r="G137" s="72">
        <v>1.27</v>
      </c>
      <c r="H137" s="73">
        <f>F137*G137</f>
        <v>5029.2</v>
      </c>
      <c r="I137" s="55">
        <f>2.19</f>
        <v>2.19</v>
      </c>
      <c r="J137" s="56" t="s">
        <v>169</v>
      </c>
      <c r="K137" s="57"/>
      <c r="L137" s="58"/>
      <c r="M137" s="22" t="s">
        <v>124</v>
      </c>
      <c r="N137" s="26"/>
      <c r="O137" s="26"/>
    </row>
    <row r="138" s="1" customFormat="1" ht="25" customHeight="1" spans="1:15">
      <c r="A138" s="10"/>
      <c r="B138" s="28"/>
      <c r="C138" s="29"/>
      <c r="D138" s="30"/>
      <c r="E138" s="31"/>
      <c r="F138" s="32"/>
      <c r="G138" s="74"/>
      <c r="H138" s="75"/>
      <c r="I138" s="55">
        <f>1.2+0.07</f>
        <v>1.27</v>
      </c>
      <c r="J138" s="56" t="s">
        <v>170</v>
      </c>
      <c r="K138" s="57"/>
      <c r="L138" s="58"/>
      <c r="M138" s="29"/>
      <c r="N138" s="33"/>
      <c r="O138" s="33"/>
    </row>
    <row r="139" s="1" customFormat="1" ht="25" customHeight="1" spans="1:15">
      <c r="A139" s="10"/>
      <c r="B139" s="28"/>
      <c r="C139" s="29"/>
      <c r="D139" s="30"/>
      <c r="E139" s="31"/>
      <c r="F139" s="32"/>
      <c r="G139" s="74"/>
      <c r="H139" s="75"/>
      <c r="I139" s="55">
        <f>1.24+0.05</f>
        <v>1.29</v>
      </c>
      <c r="J139" s="56" t="s">
        <v>165</v>
      </c>
      <c r="K139" s="57"/>
      <c r="L139" s="58"/>
      <c r="M139" s="29"/>
      <c r="N139" s="33"/>
      <c r="O139" s="33"/>
    </row>
    <row r="140" s="1" customFormat="1" ht="25" customHeight="1" spans="1:15">
      <c r="A140" s="10"/>
      <c r="B140" s="35"/>
      <c r="C140" s="36"/>
      <c r="D140" s="46"/>
      <c r="E140" s="38"/>
      <c r="F140" s="39"/>
      <c r="G140" s="76"/>
      <c r="H140" s="77"/>
      <c r="I140" s="50">
        <v>1.46</v>
      </c>
      <c r="J140" s="50" t="s">
        <v>171</v>
      </c>
      <c r="K140" s="50"/>
      <c r="L140" s="50"/>
      <c r="M140" s="36"/>
      <c r="N140" s="40"/>
      <c r="O140" s="40"/>
    </row>
    <row r="141" s="1" customFormat="1" ht="25" customHeight="1" spans="1:15">
      <c r="A141" s="10"/>
      <c r="B141" s="21">
        <v>30</v>
      </c>
      <c r="C141" s="22" t="s">
        <v>172</v>
      </c>
      <c r="D141" s="23" t="s">
        <v>173</v>
      </c>
      <c r="E141" s="24" t="s">
        <v>27</v>
      </c>
      <c r="F141" s="25">
        <f>ROUND(3034*36,0)</f>
        <v>109224</v>
      </c>
      <c r="G141" s="72">
        <v>1.55</v>
      </c>
      <c r="H141" s="73">
        <f>F141*G141</f>
        <v>169297.2</v>
      </c>
      <c r="I141" s="55">
        <f>2.54-0.12</f>
        <v>2.42</v>
      </c>
      <c r="J141" s="56" t="s">
        <v>174</v>
      </c>
      <c r="K141" s="57"/>
      <c r="L141" s="58"/>
      <c r="M141" s="22" t="s">
        <v>130</v>
      </c>
      <c r="N141" s="26"/>
      <c r="O141" s="26"/>
    </row>
    <row r="142" s="1" customFormat="1" ht="25" customHeight="1" spans="1:15">
      <c r="A142" s="10"/>
      <c r="B142" s="28"/>
      <c r="C142" s="29"/>
      <c r="D142" s="30"/>
      <c r="E142" s="31"/>
      <c r="F142" s="32"/>
      <c r="G142" s="74"/>
      <c r="H142" s="75"/>
      <c r="I142" s="55">
        <f>1.75+0.07</f>
        <v>1.82</v>
      </c>
      <c r="J142" s="56" t="s">
        <v>175</v>
      </c>
      <c r="K142" s="57"/>
      <c r="L142" s="58"/>
      <c r="M142" s="29"/>
      <c r="N142" s="33"/>
      <c r="O142" s="33"/>
    </row>
    <row r="143" s="1" customFormat="1" ht="25" customHeight="1" spans="1:15">
      <c r="A143" s="10"/>
      <c r="B143" s="28"/>
      <c r="C143" s="29"/>
      <c r="D143" s="30"/>
      <c r="E143" s="31"/>
      <c r="F143" s="32"/>
      <c r="G143" s="74"/>
      <c r="H143" s="75"/>
      <c r="I143" s="55">
        <f>1.5+0.05</f>
        <v>1.55</v>
      </c>
      <c r="J143" s="56" t="s">
        <v>176</v>
      </c>
      <c r="K143" s="57"/>
      <c r="L143" s="58"/>
      <c r="M143" s="29"/>
      <c r="N143" s="33"/>
      <c r="O143" s="33"/>
    </row>
    <row r="144" s="1" customFormat="1" ht="25" customHeight="1" spans="1:15">
      <c r="A144" s="10"/>
      <c r="B144" s="35"/>
      <c r="C144" s="36"/>
      <c r="D144" s="46"/>
      <c r="E144" s="38"/>
      <c r="F144" s="39"/>
      <c r="G144" s="76"/>
      <c r="H144" s="77"/>
      <c r="I144" s="59">
        <v>3.89</v>
      </c>
      <c r="J144" s="15" t="s">
        <v>177</v>
      </c>
      <c r="K144" s="15"/>
      <c r="L144" s="15"/>
      <c r="M144" s="36"/>
      <c r="N144" s="40"/>
      <c r="O144" s="40"/>
    </row>
    <row r="145" s="1" customFormat="1" ht="25" customHeight="1" spans="1:15">
      <c r="A145" s="10"/>
      <c r="B145" s="21">
        <v>31</v>
      </c>
      <c r="C145" s="22" t="s">
        <v>178</v>
      </c>
      <c r="D145" s="23" t="s">
        <v>179</v>
      </c>
      <c r="E145" s="24" t="s">
        <v>27</v>
      </c>
      <c r="F145" s="25">
        <f>48*25</f>
        <v>1200</v>
      </c>
      <c r="G145" s="72">
        <f>I147</f>
        <v>6.06</v>
      </c>
      <c r="H145" s="73">
        <f>F145*G145</f>
        <v>7272</v>
      </c>
      <c r="I145" s="55">
        <f>6.35-0.12</f>
        <v>6.23</v>
      </c>
      <c r="J145" s="56" t="s">
        <v>180</v>
      </c>
      <c r="K145" s="57"/>
      <c r="L145" s="58"/>
      <c r="M145" s="22" t="s">
        <v>124</v>
      </c>
      <c r="N145" s="26"/>
      <c r="O145" s="26"/>
    </row>
    <row r="146" s="1" customFormat="1" ht="25" customHeight="1" spans="1:17">
      <c r="A146" s="10"/>
      <c r="B146" s="28"/>
      <c r="C146" s="29"/>
      <c r="D146" s="30"/>
      <c r="E146" s="31"/>
      <c r="F146" s="32"/>
      <c r="G146" s="74"/>
      <c r="H146" s="75"/>
      <c r="I146" s="55">
        <v>6.8</v>
      </c>
      <c r="J146" s="49" t="s">
        <v>66</v>
      </c>
      <c r="K146" s="49" t="s">
        <v>67</v>
      </c>
      <c r="L146" s="49">
        <v>13779903720</v>
      </c>
      <c r="M146" s="29"/>
      <c r="N146" s="33"/>
      <c r="O146" s="33"/>
      <c r="Q146" s="1">
        <f>6.06-5.99</f>
        <v>0.0699999999999994</v>
      </c>
    </row>
    <row r="147" s="1" customFormat="1" ht="25" customHeight="1" spans="1:15">
      <c r="A147" s="10"/>
      <c r="B147" s="28"/>
      <c r="C147" s="29"/>
      <c r="D147" s="30"/>
      <c r="E147" s="31"/>
      <c r="F147" s="32"/>
      <c r="G147" s="74"/>
      <c r="H147" s="75"/>
      <c r="I147" s="48">
        <v>6.06</v>
      </c>
      <c r="J147" s="42" t="s">
        <v>181</v>
      </c>
      <c r="K147" s="42"/>
      <c r="L147" s="42"/>
      <c r="M147" s="29"/>
      <c r="N147" s="33"/>
      <c r="O147" s="33"/>
    </row>
    <row r="148" s="1" customFormat="1" ht="25" customHeight="1" spans="1:15">
      <c r="A148" s="10"/>
      <c r="B148" s="35"/>
      <c r="C148" s="36"/>
      <c r="D148" s="46"/>
      <c r="E148" s="38"/>
      <c r="F148" s="39"/>
      <c r="G148" s="76"/>
      <c r="H148" s="77"/>
      <c r="I148" s="59">
        <v>6.06</v>
      </c>
      <c r="J148" s="15" t="s">
        <v>181</v>
      </c>
      <c r="K148" s="15"/>
      <c r="L148" s="15"/>
      <c r="M148" s="36"/>
      <c r="N148" s="40"/>
      <c r="O148" s="40"/>
    </row>
    <row r="149" s="1" customFormat="1" ht="25" customHeight="1" spans="1:15">
      <c r="A149" s="10"/>
      <c r="B149" s="21">
        <v>32</v>
      </c>
      <c r="C149" s="22" t="s">
        <v>182</v>
      </c>
      <c r="D149" s="23" t="s">
        <v>183</v>
      </c>
      <c r="E149" s="24" t="s">
        <v>27</v>
      </c>
      <c r="F149" s="25">
        <f>ROUND(1057*36,0)</f>
        <v>38052</v>
      </c>
      <c r="G149" s="72">
        <v>1.08</v>
      </c>
      <c r="H149" s="73">
        <f>F149*G149</f>
        <v>41096.16</v>
      </c>
      <c r="I149" s="55">
        <f>1.39-0.12</f>
        <v>1.27</v>
      </c>
      <c r="J149" s="56" t="s">
        <v>184</v>
      </c>
      <c r="K149" s="57"/>
      <c r="L149" s="58"/>
      <c r="M149" s="22" t="s">
        <v>124</v>
      </c>
      <c r="N149" s="26"/>
      <c r="O149" s="26"/>
    </row>
    <row r="150" s="1" customFormat="1" ht="25" customHeight="1" spans="1:17">
      <c r="A150" s="10"/>
      <c r="B150" s="28"/>
      <c r="C150" s="29"/>
      <c r="D150" s="30"/>
      <c r="E150" s="31"/>
      <c r="F150" s="32"/>
      <c r="G150" s="74"/>
      <c r="H150" s="75"/>
      <c r="I150" s="55">
        <f>1.01+0.07</f>
        <v>1.08</v>
      </c>
      <c r="J150" s="56" t="s">
        <v>185</v>
      </c>
      <c r="K150" s="57"/>
      <c r="L150" s="58"/>
      <c r="M150" s="29"/>
      <c r="N150" s="33"/>
      <c r="O150" s="33"/>
      <c r="Q150" s="1">
        <f>1.13-1.06</f>
        <v>0.0699999999999998</v>
      </c>
    </row>
    <row r="151" s="1" customFormat="1" ht="25" customHeight="1" spans="1:15">
      <c r="A151" s="10"/>
      <c r="B151" s="28"/>
      <c r="C151" s="29"/>
      <c r="D151" s="30"/>
      <c r="E151" s="31"/>
      <c r="F151" s="32"/>
      <c r="G151" s="74"/>
      <c r="H151" s="75"/>
      <c r="I151" s="55" t="s">
        <v>45</v>
      </c>
      <c r="J151" s="56" t="s">
        <v>186</v>
      </c>
      <c r="K151" s="57"/>
      <c r="L151" s="58"/>
      <c r="M151" s="29"/>
      <c r="N151" s="33"/>
      <c r="O151" s="33"/>
    </row>
    <row r="152" s="1" customFormat="1" ht="25" customHeight="1" spans="1:15">
      <c r="A152" s="10"/>
      <c r="B152" s="35"/>
      <c r="C152" s="36"/>
      <c r="D152" s="46"/>
      <c r="E152" s="38"/>
      <c r="F152" s="39"/>
      <c r="G152" s="76"/>
      <c r="H152" s="77"/>
      <c r="I152" s="59">
        <v>1.13</v>
      </c>
      <c r="J152" s="15" t="s">
        <v>187</v>
      </c>
      <c r="K152" s="15"/>
      <c r="L152" s="15"/>
      <c r="M152" s="36"/>
      <c r="N152" s="40"/>
      <c r="O152" s="40"/>
    </row>
    <row r="153" s="1" customFormat="1" ht="25" customHeight="1" spans="1:15">
      <c r="A153" s="10"/>
      <c r="B153" s="21">
        <v>33</v>
      </c>
      <c r="C153" s="22" t="s">
        <v>188</v>
      </c>
      <c r="D153" s="23" t="s">
        <v>189</v>
      </c>
      <c r="E153" s="24" t="s">
        <v>27</v>
      </c>
      <c r="F153" s="25">
        <f>ROUND(142*36,0)</f>
        <v>5112</v>
      </c>
      <c r="G153" s="72">
        <f>I153</f>
        <v>2.28</v>
      </c>
      <c r="H153" s="73">
        <f>F153*G153</f>
        <v>11655.36</v>
      </c>
      <c r="I153" s="50">
        <f>2.21+0.07</f>
        <v>2.28</v>
      </c>
      <c r="J153" s="51" t="s">
        <v>190</v>
      </c>
      <c r="K153" s="52"/>
      <c r="L153" s="53"/>
      <c r="M153" s="22" t="s">
        <v>124</v>
      </c>
      <c r="N153" s="26"/>
      <c r="O153" s="26"/>
    </row>
    <row r="154" s="1" customFormat="1" ht="25" customHeight="1" spans="1:17">
      <c r="A154" s="10"/>
      <c r="B154" s="28"/>
      <c r="C154" s="29"/>
      <c r="D154" s="30"/>
      <c r="E154" s="31"/>
      <c r="F154" s="32"/>
      <c r="G154" s="74"/>
      <c r="H154" s="75"/>
      <c r="I154" s="55">
        <v>2.6</v>
      </c>
      <c r="J154" s="49" t="s">
        <v>66</v>
      </c>
      <c r="K154" s="49" t="s">
        <v>67</v>
      </c>
      <c r="L154" s="49">
        <v>13779903720</v>
      </c>
      <c r="M154" s="29"/>
      <c r="N154" s="33"/>
      <c r="O154" s="33"/>
      <c r="Q154" s="1">
        <f>1.13-1.06</f>
        <v>0.0699999999999998</v>
      </c>
    </row>
    <row r="155" s="1" customFormat="1" ht="25" customHeight="1" spans="1:17">
      <c r="A155" s="10"/>
      <c r="B155" s="28"/>
      <c r="C155" s="29"/>
      <c r="D155" s="30"/>
      <c r="E155" s="31"/>
      <c r="F155" s="32"/>
      <c r="G155" s="74"/>
      <c r="H155" s="75"/>
      <c r="I155" s="48">
        <v>2.88</v>
      </c>
      <c r="J155" s="42" t="s">
        <v>191</v>
      </c>
      <c r="K155" s="42"/>
      <c r="L155" s="42"/>
      <c r="M155" s="29"/>
      <c r="N155" s="33"/>
      <c r="O155" s="33"/>
      <c r="Q155" s="1">
        <f>2.88-2.83</f>
        <v>0.0499999999999998</v>
      </c>
    </row>
    <row r="156" s="1" customFormat="1" ht="25" customHeight="1" spans="1:17">
      <c r="A156" s="10"/>
      <c r="B156" s="21">
        <v>34</v>
      </c>
      <c r="C156" s="22" t="s">
        <v>192</v>
      </c>
      <c r="D156" s="23" t="s">
        <v>193</v>
      </c>
      <c r="E156" s="24" t="s">
        <v>27</v>
      </c>
      <c r="F156" s="25">
        <f>ROUND(548*36,0)</f>
        <v>19728</v>
      </c>
      <c r="G156" s="72">
        <v>1.45</v>
      </c>
      <c r="H156" s="73">
        <f>F156*G156</f>
        <v>28605.6</v>
      </c>
      <c r="I156" s="55">
        <f>1.73-0.12</f>
        <v>1.61</v>
      </c>
      <c r="J156" s="56" t="s">
        <v>194</v>
      </c>
      <c r="K156" s="57"/>
      <c r="L156" s="58"/>
      <c r="M156" s="22" t="s">
        <v>41</v>
      </c>
      <c r="N156" s="26"/>
      <c r="O156" s="26"/>
      <c r="Q156" s="1">
        <f>1.57-1.45</f>
        <v>0.12</v>
      </c>
    </row>
    <row r="157" s="1" customFormat="1" ht="25" customHeight="1" spans="1:17">
      <c r="A157" s="10"/>
      <c r="B157" s="28"/>
      <c r="C157" s="29"/>
      <c r="D157" s="30"/>
      <c r="E157" s="31"/>
      <c r="F157" s="32"/>
      <c r="G157" s="74"/>
      <c r="H157" s="75"/>
      <c r="I157" s="55">
        <f>1.57+0.07</f>
        <v>1.64</v>
      </c>
      <c r="J157" s="56" t="s">
        <v>195</v>
      </c>
      <c r="K157" s="57"/>
      <c r="L157" s="58"/>
      <c r="M157" s="29"/>
      <c r="N157" s="33"/>
      <c r="O157" s="33"/>
      <c r="Q157" s="1">
        <f>1.13-1.06</f>
        <v>0.0699999999999998</v>
      </c>
    </row>
    <row r="158" s="1" customFormat="1" ht="25" customHeight="1" spans="1:17">
      <c r="A158" s="10"/>
      <c r="B158" s="28"/>
      <c r="C158" s="29"/>
      <c r="D158" s="30"/>
      <c r="E158" s="31"/>
      <c r="F158" s="32"/>
      <c r="G158" s="74"/>
      <c r="H158" s="75"/>
      <c r="I158" s="55">
        <f>2.22+0.05</f>
        <v>2.27</v>
      </c>
      <c r="J158" s="56" t="s">
        <v>196</v>
      </c>
      <c r="K158" s="57"/>
      <c r="L158" s="58"/>
      <c r="M158" s="29"/>
      <c r="N158" s="33"/>
      <c r="O158" s="33"/>
      <c r="Q158" s="1">
        <f>2.88-2.83</f>
        <v>0.0499999999999998</v>
      </c>
    </row>
    <row r="159" s="1" customFormat="1" ht="25" customHeight="1" spans="1:15">
      <c r="A159" s="10"/>
      <c r="B159" s="35"/>
      <c r="C159" s="36"/>
      <c r="D159" s="46"/>
      <c r="E159" s="38"/>
      <c r="F159" s="39"/>
      <c r="G159" s="76"/>
      <c r="H159" s="77"/>
      <c r="I159" s="59">
        <v>1.45</v>
      </c>
      <c r="J159" s="15" t="s">
        <v>197</v>
      </c>
      <c r="K159" s="15"/>
      <c r="L159" s="15"/>
      <c r="M159" s="36"/>
      <c r="N159" s="40"/>
      <c r="O159" s="40"/>
    </row>
    <row r="160" s="1" customFormat="1" ht="25" customHeight="1" spans="1:17">
      <c r="A160" s="10"/>
      <c r="B160" s="21">
        <v>35</v>
      </c>
      <c r="C160" s="22" t="s">
        <v>198</v>
      </c>
      <c r="D160" s="23" t="s">
        <v>199</v>
      </c>
      <c r="E160" s="24" t="s">
        <v>27</v>
      </c>
      <c r="F160" s="25">
        <f>ROUND(5203*25,0)</f>
        <v>130075</v>
      </c>
      <c r="G160" s="72">
        <v>1.59</v>
      </c>
      <c r="H160" s="73">
        <f>F160*G160</f>
        <v>206819.25</v>
      </c>
      <c r="I160" s="55">
        <f>2.08-0.12</f>
        <v>1.96</v>
      </c>
      <c r="J160" s="56" t="s">
        <v>200</v>
      </c>
      <c r="K160" s="57"/>
      <c r="L160" s="58"/>
      <c r="M160" s="22" t="s">
        <v>124</v>
      </c>
      <c r="N160" s="26"/>
      <c r="O160" s="26"/>
      <c r="Q160" s="1">
        <f>1.57-1.45</f>
        <v>0.12</v>
      </c>
    </row>
    <row r="161" s="1" customFormat="1" ht="25" customHeight="1" spans="1:17">
      <c r="A161" s="10"/>
      <c r="B161" s="28"/>
      <c r="C161" s="29"/>
      <c r="D161" s="30"/>
      <c r="E161" s="31"/>
      <c r="F161" s="32"/>
      <c r="G161" s="74"/>
      <c r="H161" s="75"/>
      <c r="I161" s="55">
        <f>1.52+0.07</f>
        <v>1.59</v>
      </c>
      <c r="J161" s="56" t="s">
        <v>201</v>
      </c>
      <c r="K161" s="57"/>
      <c r="L161" s="58"/>
      <c r="M161" s="29"/>
      <c r="N161" s="33"/>
      <c r="O161" s="33"/>
      <c r="Q161" s="1">
        <f>1.13-1.06</f>
        <v>0.0699999999999998</v>
      </c>
    </row>
    <row r="162" s="1" customFormat="1" ht="25" customHeight="1" spans="1:17">
      <c r="A162" s="10"/>
      <c r="B162" s="28"/>
      <c r="C162" s="29"/>
      <c r="D162" s="30"/>
      <c r="E162" s="31"/>
      <c r="F162" s="32"/>
      <c r="G162" s="74"/>
      <c r="H162" s="75"/>
      <c r="I162" s="55">
        <f>2.63+0.05</f>
        <v>2.68</v>
      </c>
      <c r="J162" s="56" t="s">
        <v>202</v>
      </c>
      <c r="K162" s="57"/>
      <c r="L162" s="58"/>
      <c r="M162" s="29"/>
      <c r="N162" s="33"/>
      <c r="O162" s="33"/>
      <c r="Q162" s="1">
        <f>2.88-2.83</f>
        <v>0.0499999999999998</v>
      </c>
    </row>
    <row r="163" s="1" customFormat="1" ht="25" customHeight="1" spans="1:15">
      <c r="A163" s="10"/>
      <c r="B163" s="35"/>
      <c r="C163" s="36"/>
      <c r="D163" s="46"/>
      <c r="E163" s="38"/>
      <c r="F163" s="39"/>
      <c r="G163" s="76"/>
      <c r="H163" s="77"/>
      <c r="I163" s="59">
        <v>2.32</v>
      </c>
      <c r="J163" s="15" t="s">
        <v>203</v>
      </c>
      <c r="K163" s="15"/>
      <c r="L163" s="15"/>
      <c r="M163" s="36"/>
      <c r="N163" s="40"/>
      <c r="O163" s="40"/>
    </row>
    <row r="164" s="1" customFormat="1" ht="25" customHeight="1" spans="1:17">
      <c r="A164" s="10"/>
      <c r="B164" s="21">
        <v>36</v>
      </c>
      <c r="C164" s="22" t="s">
        <v>204</v>
      </c>
      <c r="D164" s="23" t="s">
        <v>205</v>
      </c>
      <c r="E164" s="24" t="s">
        <v>27</v>
      </c>
      <c r="F164" s="25">
        <f>ROUND(91*36,0)</f>
        <v>3276</v>
      </c>
      <c r="G164" s="72">
        <v>0.99</v>
      </c>
      <c r="H164" s="73">
        <f>F164*G164</f>
        <v>3243.24</v>
      </c>
      <c r="I164" s="55">
        <f>1.73-0.12</f>
        <v>1.61</v>
      </c>
      <c r="J164" s="56" t="s">
        <v>206</v>
      </c>
      <c r="K164" s="57"/>
      <c r="L164" s="58"/>
      <c r="M164" s="22" t="s">
        <v>124</v>
      </c>
      <c r="N164" s="26"/>
      <c r="O164" s="26"/>
      <c r="Q164" s="1">
        <f>1.57-1.45</f>
        <v>0.12</v>
      </c>
    </row>
    <row r="165" s="1" customFormat="1" ht="25" customHeight="1" spans="1:17">
      <c r="A165" s="10"/>
      <c r="B165" s="28"/>
      <c r="C165" s="29"/>
      <c r="D165" s="30"/>
      <c r="E165" s="31"/>
      <c r="F165" s="32"/>
      <c r="G165" s="74"/>
      <c r="H165" s="75"/>
      <c r="I165" s="55">
        <f>0.92+0.07</f>
        <v>0.99</v>
      </c>
      <c r="J165" s="56" t="s">
        <v>207</v>
      </c>
      <c r="K165" s="57"/>
      <c r="L165" s="58"/>
      <c r="M165" s="29"/>
      <c r="N165" s="33"/>
      <c r="O165" s="33"/>
      <c r="Q165" s="1">
        <f>1.13-1.06</f>
        <v>0.0699999999999998</v>
      </c>
    </row>
    <row r="166" s="1" customFormat="1" ht="25" customHeight="1" spans="1:17">
      <c r="A166" s="10"/>
      <c r="B166" s="28"/>
      <c r="C166" s="29"/>
      <c r="D166" s="30"/>
      <c r="E166" s="31"/>
      <c r="F166" s="32"/>
      <c r="G166" s="74"/>
      <c r="H166" s="75"/>
      <c r="I166" s="55">
        <f>2.63+0.05</f>
        <v>2.68</v>
      </c>
      <c r="J166" s="56" t="s">
        <v>202</v>
      </c>
      <c r="K166" s="57"/>
      <c r="L166" s="58"/>
      <c r="M166" s="29"/>
      <c r="N166" s="33"/>
      <c r="O166" s="33"/>
      <c r="Q166" s="1">
        <f>2.88-2.83</f>
        <v>0.0499999999999998</v>
      </c>
    </row>
    <row r="167" s="1" customFormat="1" ht="25" customHeight="1" spans="1:15">
      <c r="A167" s="10"/>
      <c r="B167" s="35"/>
      <c r="C167" s="36"/>
      <c r="D167" s="46"/>
      <c r="E167" s="38"/>
      <c r="F167" s="39"/>
      <c r="G167" s="76"/>
      <c r="H167" s="77"/>
      <c r="I167" s="59">
        <v>1.52</v>
      </c>
      <c r="J167" s="15" t="s">
        <v>208</v>
      </c>
      <c r="K167" s="15"/>
      <c r="L167" s="15"/>
      <c r="M167" s="36"/>
      <c r="N167" s="40"/>
      <c r="O167" s="40"/>
    </row>
    <row r="168" s="1" customFormat="1" ht="25" customHeight="1" spans="1:17">
      <c r="A168" s="10"/>
      <c r="B168" s="21">
        <v>37</v>
      </c>
      <c r="C168" s="22" t="s">
        <v>209</v>
      </c>
      <c r="D168" s="23" t="s">
        <v>210</v>
      </c>
      <c r="E168" s="24" t="s">
        <v>27</v>
      </c>
      <c r="F168" s="25">
        <f>ROUND(13648*81,0)</f>
        <v>1105488</v>
      </c>
      <c r="G168" s="72">
        <v>0.58</v>
      </c>
      <c r="H168" s="73">
        <f>F168*G168</f>
        <v>641183.04</v>
      </c>
      <c r="I168" s="55">
        <f>0.81-0.12</f>
        <v>0.69</v>
      </c>
      <c r="J168" s="56" t="s">
        <v>211</v>
      </c>
      <c r="K168" s="57"/>
      <c r="L168" s="58"/>
      <c r="M168" s="22" t="s">
        <v>124</v>
      </c>
      <c r="N168" s="26"/>
      <c r="O168" s="26"/>
      <c r="Q168" s="1">
        <f>1.57-1.45</f>
        <v>0.12</v>
      </c>
    </row>
    <row r="169" s="1" customFormat="1" ht="25" customHeight="1" spans="1:17">
      <c r="A169" s="10"/>
      <c r="B169" s="28"/>
      <c r="C169" s="29"/>
      <c r="D169" s="30"/>
      <c r="E169" s="31"/>
      <c r="F169" s="32"/>
      <c r="G169" s="74"/>
      <c r="H169" s="75"/>
      <c r="I169" s="55">
        <f>0.51+0.07</f>
        <v>0.58</v>
      </c>
      <c r="J169" s="56" t="s">
        <v>212</v>
      </c>
      <c r="K169" s="57"/>
      <c r="L169" s="58"/>
      <c r="M169" s="29"/>
      <c r="N169" s="33"/>
      <c r="O169" s="33"/>
      <c r="Q169" s="1">
        <f>1.13-1.06</f>
        <v>0.0699999999999998</v>
      </c>
    </row>
    <row r="170" s="1" customFormat="1" ht="25" customHeight="1" spans="1:17">
      <c r="A170" s="10"/>
      <c r="B170" s="28"/>
      <c r="C170" s="29"/>
      <c r="D170" s="30"/>
      <c r="E170" s="31"/>
      <c r="F170" s="32"/>
      <c r="G170" s="74"/>
      <c r="H170" s="75"/>
      <c r="I170" s="55">
        <f>0.63+0.05</f>
        <v>0.68</v>
      </c>
      <c r="J170" s="56" t="s">
        <v>213</v>
      </c>
      <c r="K170" s="57"/>
      <c r="L170" s="58"/>
      <c r="M170" s="29"/>
      <c r="N170" s="33"/>
      <c r="O170" s="33"/>
      <c r="Q170" s="1">
        <f>2.88-2.83</f>
        <v>0.0499999999999998</v>
      </c>
    </row>
    <row r="171" s="1" customFormat="1" ht="25" customHeight="1" spans="1:15">
      <c r="A171" s="10"/>
      <c r="B171" s="35"/>
      <c r="C171" s="36"/>
      <c r="D171" s="46"/>
      <c r="E171" s="38"/>
      <c r="F171" s="39"/>
      <c r="G171" s="76"/>
      <c r="H171" s="77"/>
      <c r="I171" s="59">
        <v>1.13</v>
      </c>
      <c r="J171" s="15" t="s">
        <v>214</v>
      </c>
      <c r="K171" s="15"/>
      <c r="L171" s="15"/>
      <c r="M171" s="36"/>
      <c r="N171" s="40"/>
      <c r="O171" s="40"/>
    </row>
    <row r="172" s="1" customFormat="1" ht="25" customHeight="1" spans="1:17">
      <c r="A172" s="10"/>
      <c r="B172" s="21">
        <v>39</v>
      </c>
      <c r="C172" s="22" t="s">
        <v>215</v>
      </c>
      <c r="D172" s="23" t="s">
        <v>216</v>
      </c>
      <c r="E172" s="24" t="s">
        <v>27</v>
      </c>
      <c r="F172" s="25">
        <f>ROUND(2001*25,0)</f>
        <v>50025</v>
      </c>
      <c r="G172" s="72">
        <f>I172</f>
        <v>1.6</v>
      </c>
      <c r="H172" s="73">
        <f>F172*G172</f>
        <v>80040</v>
      </c>
      <c r="I172" s="55">
        <v>1.6</v>
      </c>
      <c r="J172" s="49" t="s">
        <v>66</v>
      </c>
      <c r="K172" s="49" t="s">
        <v>67</v>
      </c>
      <c r="L172" s="49">
        <v>13779903720</v>
      </c>
      <c r="M172" s="22" t="s">
        <v>30</v>
      </c>
      <c r="N172" s="26"/>
      <c r="O172" s="26"/>
      <c r="Q172" s="1">
        <f>1.57-1.45</f>
        <v>0.12</v>
      </c>
    </row>
    <row r="173" s="1" customFormat="1" ht="25" customHeight="1" spans="1:17">
      <c r="A173" s="10"/>
      <c r="B173" s="28"/>
      <c r="C173" s="29"/>
      <c r="D173" s="30"/>
      <c r="E173" s="31"/>
      <c r="F173" s="32"/>
      <c r="G173" s="74"/>
      <c r="H173" s="75"/>
      <c r="I173" s="55">
        <v>1.75</v>
      </c>
      <c r="J173" s="49" t="s">
        <v>136</v>
      </c>
      <c r="K173" s="49" t="s">
        <v>137</v>
      </c>
      <c r="L173" s="49">
        <v>13960072980</v>
      </c>
      <c r="M173" s="29"/>
      <c r="N173" s="33"/>
      <c r="O173" s="33"/>
      <c r="Q173" s="1">
        <f>1.13-1.06</f>
        <v>0.0699999999999998</v>
      </c>
    </row>
    <row r="174" s="1" customFormat="1" ht="25" customHeight="1" spans="1:17">
      <c r="A174" s="10"/>
      <c r="B174" s="28"/>
      <c r="C174" s="29"/>
      <c r="D174" s="30"/>
      <c r="E174" s="31"/>
      <c r="F174" s="32"/>
      <c r="G174" s="74"/>
      <c r="H174" s="75"/>
      <c r="I174" s="48">
        <v>3.34</v>
      </c>
      <c r="J174" s="42" t="s">
        <v>217</v>
      </c>
      <c r="K174" s="42"/>
      <c r="L174" s="42"/>
      <c r="M174" s="29"/>
      <c r="N174" s="33"/>
      <c r="O174" s="33"/>
      <c r="Q174" s="1">
        <f>3.34-3.29</f>
        <v>0.0499999999999998</v>
      </c>
    </row>
    <row r="175" s="1" customFormat="1" ht="25" customHeight="1" spans="1:17">
      <c r="A175" s="10"/>
      <c r="B175" s="21">
        <v>39</v>
      </c>
      <c r="C175" s="22" t="s">
        <v>218</v>
      </c>
      <c r="D175" s="23" t="s">
        <v>219</v>
      </c>
      <c r="E175" s="24" t="s">
        <v>27</v>
      </c>
      <c r="F175" s="25">
        <f>ROUND(120*81,0)</f>
        <v>9720</v>
      </c>
      <c r="G175" s="72">
        <f>I175</f>
        <v>1.05</v>
      </c>
      <c r="H175" s="73">
        <f>F175*G175</f>
        <v>10206</v>
      </c>
      <c r="I175" s="55">
        <v>1.05</v>
      </c>
      <c r="J175" s="49" t="s">
        <v>66</v>
      </c>
      <c r="K175" s="49" t="s">
        <v>67</v>
      </c>
      <c r="L175" s="49">
        <v>13779903720</v>
      </c>
      <c r="M175" s="22" t="s">
        <v>30</v>
      </c>
      <c r="N175" s="26"/>
      <c r="O175" s="26"/>
      <c r="Q175" s="1">
        <f>1.21-1.09</f>
        <v>0.12</v>
      </c>
    </row>
    <row r="176" s="1" customFormat="1" ht="25" customHeight="1" spans="1:17">
      <c r="A176" s="10"/>
      <c r="B176" s="28"/>
      <c r="C176" s="29"/>
      <c r="D176" s="30"/>
      <c r="E176" s="31"/>
      <c r="F176" s="32"/>
      <c r="G176" s="74"/>
      <c r="H176" s="75"/>
      <c r="I176" s="55">
        <v>1.2</v>
      </c>
      <c r="J176" s="49" t="s">
        <v>136</v>
      </c>
      <c r="K176" s="49" t="s">
        <v>137</v>
      </c>
      <c r="L176" s="49">
        <v>13960072980</v>
      </c>
      <c r="M176" s="29"/>
      <c r="N176" s="33"/>
      <c r="O176" s="33"/>
      <c r="Q176" s="1">
        <f>1.09-1.02</f>
        <v>0.0700000000000001</v>
      </c>
    </row>
    <row r="177" s="1" customFormat="1" ht="25" customHeight="1" spans="1:17">
      <c r="A177" s="10"/>
      <c r="B177" s="28"/>
      <c r="C177" s="29"/>
      <c r="D177" s="30"/>
      <c r="E177" s="31"/>
      <c r="F177" s="32"/>
      <c r="G177" s="74"/>
      <c r="H177" s="75"/>
      <c r="I177" s="48">
        <v>1.09</v>
      </c>
      <c r="J177" s="42" t="s">
        <v>220</v>
      </c>
      <c r="K177" s="42"/>
      <c r="L177" s="42"/>
      <c r="M177" s="29"/>
      <c r="N177" s="33"/>
      <c r="O177" s="33"/>
      <c r="Q177" s="1">
        <f>1.09-1.04</f>
        <v>0.05</v>
      </c>
    </row>
    <row r="178" s="1" customFormat="1" ht="25" customHeight="1" spans="1:17">
      <c r="A178" s="10"/>
      <c r="B178" s="21">
        <v>40</v>
      </c>
      <c r="C178" s="22" t="s">
        <v>221</v>
      </c>
      <c r="D178" s="23" t="s">
        <v>222</v>
      </c>
      <c r="E178" s="24" t="s">
        <v>27</v>
      </c>
      <c r="F178" s="25">
        <f>ROUND(234*25,0)</f>
        <v>5850</v>
      </c>
      <c r="G178" s="72">
        <v>0.99</v>
      </c>
      <c r="H178" s="73">
        <f>F178*G178</f>
        <v>5791.5</v>
      </c>
      <c r="I178" s="55" t="s">
        <v>45</v>
      </c>
      <c r="J178" s="56" t="s">
        <v>223</v>
      </c>
      <c r="K178" s="57"/>
      <c r="L178" s="58"/>
      <c r="M178" s="22" t="s">
        <v>124</v>
      </c>
      <c r="N178" s="26"/>
      <c r="O178" s="26"/>
      <c r="Q178" s="1">
        <f>1.21-1.09</f>
        <v>0.12</v>
      </c>
    </row>
    <row r="179" s="1" customFormat="1" ht="25" customHeight="1" spans="1:17">
      <c r="A179" s="10"/>
      <c r="B179" s="28"/>
      <c r="C179" s="29"/>
      <c r="D179" s="30"/>
      <c r="E179" s="31"/>
      <c r="F179" s="32"/>
      <c r="G179" s="74"/>
      <c r="H179" s="75"/>
      <c r="I179" s="55">
        <f>0.92+0.07</f>
        <v>0.99</v>
      </c>
      <c r="J179" s="56" t="s">
        <v>224</v>
      </c>
      <c r="K179" s="57"/>
      <c r="L179" s="58"/>
      <c r="M179" s="29"/>
      <c r="N179" s="33"/>
      <c r="O179" s="33"/>
      <c r="Q179" s="1">
        <f>1.41-1.34</f>
        <v>0.0699999999999998</v>
      </c>
    </row>
    <row r="180" s="1" customFormat="1" ht="25" customHeight="1" spans="1:17">
      <c r="A180" s="10"/>
      <c r="B180" s="28"/>
      <c r="C180" s="29"/>
      <c r="D180" s="30"/>
      <c r="E180" s="31"/>
      <c r="F180" s="32"/>
      <c r="G180" s="74"/>
      <c r="H180" s="75"/>
      <c r="I180" s="55">
        <f>0.96+0.05</f>
        <v>1.01</v>
      </c>
      <c r="J180" s="56" t="s">
        <v>225</v>
      </c>
      <c r="K180" s="57"/>
      <c r="L180" s="58"/>
      <c r="M180" s="29"/>
      <c r="N180" s="33"/>
      <c r="O180" s="33"/>
      <c r="Q180" s="1">
        <f>1.41-1.36</f>
        <v>0.0499999999999998</v>
      </c>
    </row>
    <row r="181" s="1" customFormat="1" ht="25" customHeight="1" spans="1:15">
      <c r="A181" s="10"/>
      <c r="B181" s="35"/>
      <c r="C181" s="36"/>
      <c r="D181" s="46"/>
      <c r="E181" s="38"/>
      <c r="F181" s="39"/>
      <c r="G181" s="76"/>
      <c r="H181" s="77"/>
      <c r="I181" s="59">
        <v>1.41</v>
      </c>
      <c r="J181" s="15" t="s">
        <v>226</v>
      </c>
      <c r="K181" s="15"/>
      <c r="L181" s="15"/>
      <c r="M181" s="36"/>
      <c r="N181" s="40"/>
      <c r="O181" s="40"/>
    </row>
    <row r="182" s="1" customFormat="1" ht="25" customHeight="1" spans="1:15">
      <c r="A182" s="10"/>
      <c r="B182" s="12">
        <v>41</v>
      </c>
      <c r="C182" s="42" t="s">
        <v>227</v>
      </c>
      <c r="D182" s="43"/>
      <c r="E182" s="44" t="s">
        <v>228</v>
      </c>
      <c r="F182" s="45">
        <v>13029.5</v>
      </c>
      <c r="G182" s="19">
        <f>I182</f>
        <v>40</v>
      </c>
      <c r="H182" s="20">
        <f t="shared" ref="H182:H189" si="0">F182*G182</f>
        <v>521180</v>
      </c>
      <c r="I182" s="48">
        <v>40</v>
      </c>
      <c r="J182" s="81" t="s">
        <v>229</v>
      </c>
      <c r="K182" s="82"/>
      <c r="L182" s="83"/>
      <c r="M182" s="42" t="s">
        <v>230</v>
      </c>
      <c r="N182" s="19"/>
      <c r="O182" s="42"/>
    </row>
    <row r="183" s="1" customFormat="1" ht="25" customHeight="1" spans="1:15">
      <c r="A183" s="10"/>
      <c r="B183" s="12">
        <v>42</v>
      </c>
      <c r="C183" s="42" t="s">
        <v>231</v>
      </c>
      <c r="D183" s="43" t="s">
        <v>232</v>
      </c>
      <c r="E183" s="44" t="s">
        <v>233</v>
      </c>
      <c r="F183" s="45">
        <v>3</v>
      </c>
      <c r="G183" s="19">
        <v>175.22</v>
      </c>
      <c r="H183" s="20">
        <f t="shared" si="0"/>
        <v>525.66</v>
      </c>
      <c r="I183" s="48">
        <v>175.22</v>
      </c>
      <c r="J183" s="81" t="s">
        <v>229</v>
      </c>
      <c r="K183" s="82"/>
      <c r="L183" s="83"/>
      <c r="M183" s="42" t="s">
        <v>230</v>
      </c>
      <c r="N183" s="19"/>
      <c r="O183" s="42"/>
    </row>
    <row r="184" s="1" customFormat="1" ht="25" customHeight="1" spans="1:15">
      <c r="A184" s="10"/>
      <c r="B184" s="12">
        <v>43</v>
      </c>
      <c r="C184" s="42" t="s">
        <v>234</v>
      </c>
      <c r="D184" s="43" t="s">
        <v>235</v>
      </c>
      <c r="E184" s="44" t="s">
        <v>233</v>
      </c>
      <c r="F184" s="45">
        <v>6</v>
      </c>
      <c r="G184" s="19">
        <v>76</v>
      </c>
      <c r="H184" s="20">
        <f t="shared" si="0"/>
        <v>456</v>
      </c>
      <c r="I184" s="48">
        <v>76</v>
      </c>
      <c r="J184" s="81" t="s">
        <v>229</v>
      </c>
      <c r="K184" s="82"/>
      <c r="L184" s="83"/>
      <c r="M184" s="42" t="s">
        <v>230</v>
      </c>
      <c r="N184" s="19"/>
      <c r="O184" s="42"/>
    </row>
    <row r="185" s="1" customFormat="1" ht="25" customHeight="1" spans="1:15">
      <c r="A185" s="10"/>
      <c r="B185" s="12">
        <v>44</v>
      </c>
      <c r="C185" s="42" t="s">
        <v>236</v>
      </c>
      <c r="D185" s="43" t="s">
        <v>237</v>
      </c>
      <c r="E185" s="44" t="s">
        <v>233</v>
      </c>
      <c r="F185" s="45">
        <v>109</v>
      </c>
      <c r="G185" s="19">
        <v>30</v>
      </c>
      <c r="H185" s="20">
        <f t="shared" si="0"/>
        <v>3270</v>
      </c>
      <c r="I185" s="48">
        <v>30</v>
      </c>
      <c r="J185" s="81" t="s">
        <v>229</v>
      </c>
      <c r="K185" s="82"/>
      <c r="L185" s="83"/>
      <c r="M185" s="42" t="s">
        <v>230</v>
      </c>
      <c r="N185" s="19"/>
      <c r="O185" s="42"/>
    </row>
    <row r="186" s="1" customFormat="1" ht="25" customHeight="1" spans="1:15">
      <c r="A186" s="10"/>
      <c r="B186" s="12">
        <v>45</v>
      </c>
      <c r="C186" s="42" t="s">
        <v>234</v>
      </c>
      <c r="D186" s="43" t="s">
        <v>238</v>
      </c>
      <c r="E186" s="44" t="s">
        <v>233</v>
      </c>
      <c r="F186" s="45">
        <v>11</v>
      </c>
      <c r="G186" s="19">
        <v>188</v>
      </c>
      <c r="H186" s="20">
        <f t="shared" si="0"/>
        <v>2068</v>
      </c>
      <c r="I186" s="48">
        <v>188</v>
      </c>
      <c r="J186" s="81" t="s">
        <v>229</v>
      </c>
      <c r="K186" s="82"/>
      <c r="L186" s="83"/>
      <c r="M186" s="42" t="s">
        <v>230</v>
      </c>
      <c r="N186" s="19"/>
      <c r="O186" s="42"/>
    </row>
    <row r="187" s="1" customFormat="1" ht="25" customHeight="1" spans="1:15">
      <c r="A187" s="10"/>
      <c r="B187" s="12">
        <v>46</v>
      </c>
      <c r="C187" s="42" t="s">
        <v>239</v>
      </c>
      <c r="D187" s="43" t="s">
        <v>240</v>
      </c>
      <c r="E187" s="44" t="s">
        <v>233</v>
      </c>
      <c r="F187" s="45">
        <v>3</v>
      </c>
      <c r="G187" s="19">
        <v>234</v>
      </c>
      <c r="H187" s="20">
        <f t="shared" si="0"/>
        <v>702</v>
      </c>
      <c r="I187" s="48">
        <v>234</v>
      </c>
      <c r="J187" s="81" t="s">
        <v>229</v>
      </c>
      <c r="K187" s="82"/>
      <c r="L187" s="83"/>
      <c r="M187" s="42" t="s">
        <v>230</v>
      </c>
      <c r="N187" s="19"/>
      <c r="O187" s="42"/>
    </row>
    <row r="188" s="1" customFormat="1" ht="25" customHeight="1" spans="1:15">
      <c r="A188" s="10"/>
      <c r="B188" s="12">
        <v>47</v>
      </c>
      <c r="C188" s="42" t="s">
        <v>241</v>
      </c>
      <c r="D188" s="43" t="s">
        <v>242</v>
      </c>
      <c r="E188" s="44" t="s">
        <v>233</v>
      </c>
      <c r="F188" s="45">
        <v>6</v>
      </c>
      <c r="G188" s="19">
        <v>234</v>
      </c>
      <c r="H188" s="20">
        <f t="shared" si="0"/>
        <v>1404</v>
      </c>
      <c r="I188" s="48">
        <v>234</v>
      </c>
      <c r="J188" s="81" t="s">
        <v>229</v>
      </c>
      <c r="K188" s="82"/>
      <c r="L188" s="83"/>
      <c r="M188" s="42" t="s">
        <v>230</v>
      </c>
      <c r="N188" s="19"/>
      <c r="O188" s="42"/>
    </row>
    <row r="189" s="1" customFormat="1" ht="25" customHeight="1" spans="1:15">
      <c r="A189" s="10"/>
      <c r="B189" s="12">
        <v>48</v>
      </c>
      <c r="C189" s="42" t="s">
        <v>243</v>
      </c>
      <c r="D189" s="43" t="s">
        <v>244</v>
      </c>
      <c r="E189" s="44" t="s">
        <v>245</v>
      </c>
      <c r="F189" s="45">
        <v>18</v>
      </c>
      <c r="G189" s="19">
        <f>I189</f>
        <v>632</v>
      </c>
      <c r="H189" s="20">
        <f t="shared" si="0"/>
        <v>11376</v>
      </c>
      <c r="I189" s="48">
        <v>632</v>
      </c>
      <c r="J189" s="81" t="s">
        <v>229</v>
      </c>
      <c r="K189" s="82"/>
      <c r="L189" s="83"/>
      <c r="M189" s="42" t="s">
        <v>230</v>
      </c>
      <c r="N189" s="19"/>
      <c r="O189" s="42"/>
    </row>
    <row r="190" s="1" customFormat="1" ht="25" customHeight="1" spans="1:15">
      <c r="A190" s="10"/>
      <c r="B190" s="12">
        <v>49</v>
      </c>
      <c r="C190" s="78" t="s">
        <v>246</v>
      </c>
      <c r="D190" s="43"/>
      <c r="E190" s="42"/>
      <c r="F190" s="42"/>
      <c r="G190" s="42"/>
      <c r="H190" s="79">
        <f>SUM(H31:H189)</f>
        <v>3419738.09</v>
      </c>
      <c r="I190" s="42"/>
      <c r="J190" s="81"/>
      <c r="K190" s="82"/>
      <c r="L190" s="83"/>
      <c r="M190" s="42"/>
      <c r="N190" s="45"/>
      <c r="O190" s="45"/>
    </row>
    <row r="191" s="3" customFormat="1" ht="14.25" spans="1:15">
      <c r="A191" s="45" t="s">
        <v>247</v>
      </c>
      <c r="B191" s="45"/>
      <c r="C191" s="45"/>
      <c r="D191" s="42" t="s">
        <v>248</v>
      </c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</row>
    <row r="192" s="3" customFormat="1" ht="14.25" spans="1:15">
      <c r="A192" s="45"/>
      <c r="B192" s="45"/>
      <c r="C192" s="45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</row>
    <row r="193" s="3" customFormat="1" ht="14.25" spans="1:15">
      <c r="A193" s="45"/>
      <c r="B193" s="45"/>
      <c r="C193" s="45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</row>
    <row r="194" s="3" customFormat="1" ht="14.25" spans="1:15">
      <c r="A194" s="45"/>
      <c r="B194" s="45"/>
      <c r="C194" s="45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</row>
    <row r="195" s="3" customFormat="1" ht="14.25" spans="1:15">
      <c r="A195" s="45"/>
      <c r="B195" s="45"/>
      <c r="C195" s="45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</row>
    <row r="196" s="3" customFormat="1" ht="14.25" spans="1:15">
      <c r="A196" s="45"/>
      <c r="B196" s="45"/>
      <c r="C196" s="45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</row>
    <row r="197" s="3" customFormat="1" ht="14.25" spans="1:15">
      <c r="A197" s="45"/>
      <c r="B197" s="45"/>
      <c r="C197" s="45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</row>
    <row r="198" s="3" customFormat="1" ht="14.25" spans="1:15">
      <c r="A198" s="45"/>
      <c r="B198" s="45"/>
      <c r="C198" s="45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</row>
    <row r="199" s="3" customFormat="1" ht="14.25" spans="2:15">
      <c r="B199" s="84" t="s">
        <v>249</v>
      </c>
      <c r="C199" s="84"/>
      <c r="D199" s="85"/>
      <c r="E199" s="85"/>
      <c r="F199" s="85"/>
      <c r="G199" s="85"/>
      <c r="H199" s="85"/>
      <c r="I199" s="86"/>
      <c r="J199" s="85"/>
      <c r="K199" s="85"/>
      <c r="L199" s="85"/>
      <c r="M199" s="85"/>
      <c r="N199" s="85"/>
      <c r="O199" s="85"/>
    </row>
  </sheetData>
  <mergeCells count="552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19:L19"/>
    <mergeCell ref="J20:L20"/>
    <mergeCell ref="J21:L21"/>
    <mergeCell ref="J22:L22"/>
    <mergeCell ref="J23:L23"/>
    <mergeCell ref="J24:L24"/>
    <mergeCell ref="J25:L25"/>
    <mergeCell ref="J26:L26"/>
    <mergeCell ref="J27:L27"/>
    <mergeCell ref="J28:L28"/>
    <mergeCell ref="J29:L29"/>
    <mergeCell ref="J30:L30"/>
    <mergeCell ref="J33:L33"/>
    <mergeCell ref="J36:L36"/>
    <mergeCell ref="J39:L39"/>
    <mergeCell ref="J40:L40"/>
    <mergeCell ref="J41:L41"/>
    <mergeCell ref="J42:L42"/>
    <mergeCell ref="J43:L43"/>
    <mergeCell ref="J44:L44"/>
    <mergeCell ref="J45:L45"/>
    <mergeCell ref="J46:L46"/>
    <mergeCell ref="J47:L47"/>
    <mergeCell ref="J48:L48"/>
    <mergeCell ref="J49:L49"/>
    <mergeCell ref="J50:L50"/>
    <mergeCell ref="J51:L51"/>
    <mergeCell ref="J52:L52"/>
    <mergeCell ref="J53:L53"/>
    <mergeCell ref="J54:L54"/>
    <mergeCell ref="J58:L58"/>
    <mergeCell ref="J59:L59"/>
    <mergeCell ref="J60:L60"/>
    <mergeCell ref="J61:L61"/>
    <mergeCell ref="J65:L65"/>
    <mergeCell ref="J66:L66"/>
    <mergeCell ref="J67:L67"/>
    <mergeCell ref="J68:L68"/>
    <mergeCell ref="J72:L72"/>
    <mergeCell ref="J73:L73"/>
    <mergeCell ref="J74:L74"/>
    <mergeCell ref="J75:L75"/>
    <mergeCell ref="J79:L79"/>
    <mergeCell ref="J80:L80"/>
    <mergeCell ref="J81:L81"/>
    <mergeCell ref="J82:L82"/>
    <mergeCell ref="J86:L86"/>
    <mergeCell ref="J87:L87"/>
    <mergeCell ref="J88:L88"/>
    <mergeCell ref="J89:L89"/>
    <mergeCell ref="J93:L93"/>
    <mergeCell ref="J94:L94"/>
    <mergeCell ref="J95:L95"/>
    <mergeCell ref="J96:L96"/>
    <mergeCell ref="J97:L97"/>
    <mergeCell ref="J98:L98"/>
    <mergeCell ref="J99:L99"/>
    <mergeCell ref="J100:L100"/>
    <mergeCell ref="J101:L101"/>
    <mergeCell ref="J102:L102"/>
    <mergeCell ref="J103:L103"/>
    <mergeCell ref="J104:L104"/>
    <mergeCell ref="J105:L105"/>
    <mergeCell ref="J106:L106"/>
    <mergeCell ref="J107:L107"/>
    <mergeCell ref="J108:L108"/>
    <mergeCell ref="J109:L109"/>
    <mergeCell ref="J112:L112"/>
    <mergeCell ref="J115:L115"/>
    <mergeCell ref="J116:L116"/>
    <mergeCell ref="J117:L117"/>
    <mergeCell ref="J118:L118"/>
    <mergeCell ref="J122:L122"/>
    <mergeCell ref="J123:L123"/>
    <mergeCell ref="J124:L124"/>
    <mergeCell ref="J125:L125"/>
    <mergeCell ref="J126:L126"/>
    <mergeCell ref="J127:L127"/>
    <mergeCell ref="J128:L128"/>
    <mergeCell ref="J129:L129"/>
    <mergeCell ref="J130:L130"/>
    <mergeCell ref="J131:L131"/>
    <mergeCell ref="J132:L132"/>
    <mergeCell ref="J133:L133"/>
    <mergeCell ref="J134:L134"/>
    <mergeCell ref="J135:L135"/>
    <mergeCell ref="J136:L136"/>
    <mergeCell ref="J137:L137"/>
    <mergeCell ref="J138:L138"/>
    <mergeCell ref="J139:L139"/>
    <mergeCell ref="J140:L140"/>
    <mergeCell ref="J141:L141"/>
    <mergeCell ref="J142:L142"/>
    <mergeCell ref="J143:L143"/>
    <mergeCell ref="J144:L144"/>
    <mergeCell ref="J145:L145"/>
    <mergeCell ref="J147:L147"/>
    <mergeCell ref="J148:L148"/>
    <mergeCell ref="J149:L149"/>
    <mergeCell ref="J150:L150"/>
    <mergeCell ref="J151:L151"/>
    <mergeCell ref="J152:L152"/>
    <mergeCell ref="J153:L153"/>
    <mergeCell ref="J155:L155"/>
    <mergeCell ref="J156:L156"/>
    <mergeCell ref="J157:L157"/>
    <mergeCell ref="J158:L158"/>
    <mergeCell ref="J159:L159"/>
    <mergeCell ref="J160:L160"/>
    <mergeCell ref="J161:L161"/>
    <mergeCell ref="J162:L162"/>
    <mergeCell ref="J163:L163"/>
    <mergeCell ref="J164:L164"/>
    <mergeCell ref="J165:L165"/>
    <mergeCell ref="J166:L166"/>
    <mergeCell ref="J167:L167"/>
    <mergeCell ref="J168:L168"/>
    <mergeCell ref="J169:L169"/>
    <mergeCell ref="J170:L170"/>
    <mergeCell ref="J171:L171"/>
    <mergeCell ref="J174:L174"/>
    <mergeCell ref="J177:L177"/>
    <mergeCell ref="J178:L178"/>
    <mergeCell ref="J179:L179"/>
    <mergeCell ref="J180:L180"/>
    <mergeCell ref="J181:L181"/>
    <mergeCell ref="J182:L182"/>
    <mergeCell ref="J183:L183"/>
    <mergeCell ref="J184:L184"/>
    <mergeCell ref="J185:L185"/>
    <mergeCell ref="J186:L186"/>
    <mergeCell ref="J187:L187"/>
    <mergeCell ref="J188:L188"/>
    <mergeCell ref="J189:L189"/>
    <mergeCell ref="J190:L190"/>
    <mergeCell ref="B199:O199"/>
    <mergeCell ref="A3:A4"/>
    <mergeCell ref="A5:A6"/>
    <mergeCell ref="A7:A190"/>
    <mergeCell ref="B5:B6"/>
    <mergeCell ref="B7:B10"/>
    <mergeCell ref="B11:B14"/>
    <mergeCell ref="B15:B18"/>
    <mergeCell ref="B19:B22"/>
    <mergeCell ref="B23:B26"/>
    <mergeCell ref="B27:B30"/>
    <mergeCell ref="B31:B33"/>
    <mergeCell ref="B34:B36"/>
    <mergeCell ref="B37:B39"/>
    <mergeCell ref="B40:B42"/>
    <mergeCell ref="B43:B46"/>
    <mergeCell ref="B47:B50"/>
    <mergeCell ref="B51:B54"/>
    <mergeCell ref="B55:B61"/>
    <mergeCell ref="B62:B68"/>
    <mergeCell ref="B69:B75"/>
    <mergeCell ref="B76:B82"/>
    <mergeCell ref="B83:B89"/>
    <mergeCell ref="B90:B96"/>
    <mergeCell ref="B97:B100"/>
    <mergeCell ref="B101:B104"/>
    <mergeCell ref="B105:B108"/>
    <mergeCell ref="B109:B111"/>
    <mergeCell ref="B112:B114"/>
    <mergeCell ref="B115:B118"/>
    <mergeCell ref="B119:B125"/>
    <mergeCell ref="B126:B132"/>
    <mergeCell ref="B133:B136"/>
    <mergeCell ref="B137:B140"/>
    <mergeCell ref="B141:B144"/>
    <mergeCell ref="B145:B148"/>
    <mergeCell ref="B149:B152"/>
    <mergeCell ref="B153:B155"/>
    <mergeCell ref="B156:B159"/>
    <mergeCell ref="B160:B163"/>
    <mergeCell ref="B164:B167"/>
    <mergeCell ref="B168:B171"/>
    <mergeCell ref="B172:B174"/>
    <mergeCell ref="B175:B177"/>
    <mergeCell ref="B178:B181"/>
    <mergeCell ref="C5:C6"/>
    <mergeCell ref="C7:C10"/>
    <mergeCell ref="C11:C14"/>
    <mergeCell ref="C15:C18"/>
    <mergeCell ref="C19:C22"/>
    <mergeCell ref="C23:C26"/>
    <mergeCell ref="C27:C30"/>
    <mergeCell ref="C31:C33"/>
    <mergeCell ref="C34:C36"/>
    <mergeCell ref="C37:C39"/>
    <mergeCell ref="C40:C42"/>
    <mergeCell ref="C43:C46"/>
    <mergeCell ref="C47:C50"/>
    <mergeCell ref="C51:C54"/>
    <mergeCell ref="C55:C61"/>
    <mergeCell ref="C62:C68"/>
    <mergeCell ref="C69:C75"/>
    <mergeCell ref="C76:C82"/>
    <mergeCell ref="C83:C89"/>
    <mergeCell ref="C90:C96"/>
    <mergeCell ref="C97:C100"/>
    <mergeCell ref="C101:C104"/>
    <mergeCell ref="C105:C108"/>
    <mergeCell ref="C109:C111"/>
    <mergeCell ref="C112:C114"/>
    <mergeCell ref="C115:C118"/>
    <mergeCell ref="C119:C125"/>
    <mergeCell ref="C126:C132"/>
    <mergeCell ref="C133:C136"/>
    <mergeCell ref="C137:C140"/>
    <mergeCell ref="C141:C144"/>
    <mergeCell ref="C145:C148"/>
    <mergeCell ref="C149:C152"/>
    <mergeCell ref="C153:C155"/>
    <mergeCell ref="C156:C159"/>
    <mergeCell ref="C160:C163"/>
    <mergeCell ref="C164:C167"/>
    <mergeCell ref="C168:C171"/>
    <mergeCell ref="C172:C174"/>
    <mergeCell ref="C175:C177"/>
    <mergeCell ref="C178:C181"/>
    <mergeCell ref="D5:D6"/>
    <mergeCell ref="D7:D10"/>
    <mergeCell ref="D11:D14"/>
    <mergeCell ref="D15:D18"/>
    <mergeCell ref="D19:D22"/>
    <mergeCell ref="D23:D26"/>
    <mergeCell ref="D27:D30"/>
    <mergeCell ref="D31:D33"/>
    <mergeCell ref="D34:D36"/>
    <mergeCell ref="D37:D39"/>
    <mergeCell ref="D40:D42"/>
    <mergeCell ref="D43:D46"/>
    <mergeCell ref="D47:D50"/>
    <mergeCell ref="D51:D54"/>
    <mergeCell ref="D55:D61"/>
    <mergeCell ref="D62:D68"/>
    <mergeCell ref="D69:D75"/>
    <mergeCell ref="D76:D82"/>
    <mergeCell ref="D83:D89"/>
    <mergeCell ref="D90:D96"/>
    <mergeCell ref="D97:D100"/>
    <mergeCell ref="D101:D104"/>
    <mergeCell ref="D105:D108"/>
    <mergeCell ref="D109:D111"/>
    <mergeCell ref="D112:D114"/>
    <mergeCell ref="D115:D118"/>
    <mergeCell ref="D119:D125"/>
    <mergeCell ref="D126:D132"/>
    <mergeCell ref="D133:D136"/>
    <mergeCell ref="D137:D140"/>
    <mergeCell ref="D141:D144"/>
    <mergeCell ref="D145:D148"/>
    <mergeCell ref="D149:D152"/>
    <mergeCell ref="D153:D155"/>
    <mergeCell ref="D156:D159"/>
    <mergeCell ref="D160:D163"/>
    <mergeCell ref="D164:D167"/>
    <mergeCell ref="D168:D171"/>
    <mergeCell ref="D172:D174"/>
    <mergeCell ref="D175:D177"/>
    <mergeCell ref="D178:D181"/>
    <mergeCell ref="E5:E6"/>
    <mergeCell ref="E7:E10"/>
    <mergeCell ref="E11:E14"/>
    <mergeCell ref="E15:E18"/>
    <mergeCell ref="E19:E22"/>
    <mergeCell ref="E23:E26"/>
    <mergeCell ref="E27:E30"/>
    <mergeCell ref="E31:E33"/>
    <mergeCell ref="E34:E36"/>
    <mergeCell ref="E37:E39"/>
    <mergeCell ref="E40:E42"/>
    <mergeCell ref="E43:E46"/>
    <mergeCell ref="E47:E50"/>
    <mergeCell ref="E51:E54"/>
    <mergeCell ref="E55:E61"/>
    <mergeCell ref="E62:E68"/>
    <mergeCell ref="E69:E75"/>
    <mergeCell ref="E76:E82"/>
    <mergeCell ref="E83:E89"/>
    <mergeCell ref="E90:E96"/>
    <mergeCell ref="E97:E100"/>
    <mergeCell ref="E101:E104"/>
    <mergeCell ref="E105:E108"/>
    <mergeCell ref="E109:E111"/>
    <mergeCell ref="E112:E114"/>
    <mergeCell ref="E115:E118"/>
    <mergeCell ref="E119:E125"/>
    <mergeCell ref="E126:E132"/>
    <mergeCell ref="E133:E136"/>
    <mergeCell ref="E137:E140"/>
    <mergeCell ref="E141:E144"/>
    <mergeCell ref="E145:E148"/>
    <mergeCell ref="E149:E152"/>
    <mergeCell ref="E153:E155"/>
    <mergeCell ref="E156:E159"/>
    <mergeCell ref="E160:E163"/>
    <mergeCell ref="E164:E167"/>
    <mergeCell ref="E168:E171"/>
    <mergeCell ref="E172:E174"/>
    <mergeCell ref="E175:E177"/>
    <mergeCell ref="E178:E181"/>
    <mergeCell ref="F5:F6"/>
    <mergeCell ref="F7:F10"/>
    <mergeCell ref="F11:F14"/>
    <mergeCell ref="F15:F18"/>
    <mergeCell ref="F19:F22"/>
    <mergeCell ref="F23:F26"/>
    <mergeCell ref="F27:F30"/>
    <mergeCell ref="F31:F33"/>
    <mergeCell ref="F34:F36"/>
    <mergeCell ref="F37:F39"/>
    <mergeCell ref="F40:F42"/>
    <mergeCell ref="F43:F46"/>
    <mergeCell ref="F47:F50"/>
    <mergeCell ref="F51:F54"/>
    <mergeCell ref="F55:F61"/>
    <mergeCell ref="F62:F68"/>
    <mergeCell ref="F69:F75"/>
    <mergeCell ref="F76:F82"/>
    <mergeCell ref="F83:F89"/>
    <mergeCell ref="F90:F96"/>
    <mergeCell ref="F97:F100"/>
    <mergeCell ref="F101:F104"/>
    <mergeCell ref="F105:F108"/>
    <mergeCell ref="F109:F111"/>
    <mergeCell ref="F112:F114"/>
    <mergeCell ref="F115:F118"/>
    <mergeCell ref="F119:F125"/>
    <mergeCell ref="F126:F132"/>
    <mergeCell ref="F133:F136"/>
    <mergeCell ref="F137:F140"/>
    <mergeCell ref="F141:F144"/>
    <mergeCell ref="F145:F148"/>
    <mergeCell ref="F149:F152"/>
    <mergeCell ref="F153:F155"/>
    <mergeCell ref="F156:F159"/>
    <mergeCell ref="F160:F163"/>
    <mergeCell ref="F164:F167"/>
    <mergeCell ref="F168:F171"/>
    <mergeCell ref="F172:F174"/>
    <mergeCell ref="F175:F177"/>
    <mergeCell ref="F178:F181"/>
    <mergeCell ref="G5:G6"/>
    <mergeCell ref="G7:G10"/>
    <mergeCell ref="G11:G14"/>
    <mergeCell ref="G15:G18"/>
    <mergeCell ref="G19:G22"/>
    <mergeCell ref="G23:G26"/>
    <mergeCell ref="G27:G30"/>
    <mergeCell ref="G31:G33"/>
    <mergeCell ref="G34:G36"/>
    <mergeCell ref="G37:G39"/>
    <mergeCell ref="G40:G42"/>
    <mergeCell ref="G43:G46"/>
    <mergeCell ref="G47:G50"/>
    <mergeCell ref="G51:G54"/>
    <mergeCell ref="G55:G61"/>
    <mergeCell ref="G62:G68"/>
    <mergeCell ref="G69:G75"/>
    <mergeCell ref="G76:G82"/>
    <mergeCell ref="G83:G89"/>
    <mergeCell ref="G90:G96"/>
    <mergeCell ref="G97:G100"/>
    <mergeCell ref="G101:G104"/>
    <mergeCell ref="G105:G108"/>
    <mergeCell ref="G109:G111"/>
    <mergeCell ref="G112:G114"/>
    <mergeCell ref="G115:G118"/>
    <mergeCell ref="G119:G125"/>
    <mergeCell ref="G126:G132"/>
    <mergeCell ref="G133:G136"/>
    <mergeCell ref="G137:G140"/>
    <mergeCell ref="G141:G144"/>
    <mergeCell ref="G145:G148"/>
    <mergeCell ref="G149:G152"/>
    <mergeCell ref="G153:G155"/>
    <mergeCell ref="G156:G159"/>
    <mergeCell ref="G160:G163"/>
    <mergeCell ref="G164:G167"/>
    <mergeCell ref="G168:G171"/>
    <mergeCell ref="G172:G174"/>
    <mergeCell ref="G175:G177"/>
    <mergeCell ref="G178:G181"/>
    <mergeCell ref="H5:H6"/>
    <mergeCell ref="H7:H10"/>
    <mergeCell ref="H11:H14"/>
    <mergeCell ref="H15:H18"/>
    <mergeCell ref="H19:H22"/>
    <mergeCell ref="H23:H26"/>
    <mergeCell ref="H27:H30"/>
    <mergeCell ref="H31:H33"/>
    <mergeCell ref="H34:H36"/>
    <mergeCell ref="H37:H39"/>
    <mergeCell ref="H40:H42"/>
    <mergeCell ref="H43:H46"/>
    <mergeCell ref="H47:H50"/>
    <mergeCell ref="H51:H54"/>
    <mergeCell ref="H55:H61"/>
    <mergeCell ref="H62:H68"/>
    <mergeCell ref="H69:H75"/>
    <mergeCell ref="H76:H82"/>
    <mergeCell ref="H83:H89"/>
    <mergeCell ref="H90:H96"/>
    <mergeCell ref="H97:H100"/>
    <mergeCell ref="H101:H104"/>
    <mergeCell ref="H105:H108"/>
    <mergeCell ref="H109:H111"/>
    <mergeCell ref="H112:H114"/>
    <mergeCell ref="H115:H118"/>
    <mergeCell ref="H119:H125"/>
    <mergeCell ref="H126:H132"/>
    <mergeCell ref="H133:H136"/>
    <mergeCell ref="H137:H140"/>
    <mergeCell ref="H141:H144"/>
    <mergeCell ref="H145:H148"/>
    <mergeCell ref="H149:H152"/>
    <mergeCell ref="H153:H155"/>
    <mergeCell ref="H156:H159"/>
    <mergeCell ref="H160:H163"/>
    <mergeCell ref="H164:H167"/>
    <mergeCell ref="H168:H171"/>
    <mergeCell ref="H172:H174"/>
    <mergeCell ref="H175:H177"/>
    <mergeCell ref="H178:H181"/>
    <mergeCell ref="M5:M6"/>
    <mergeCell ref="M7:M10"/>
    <mergeCell ref="M11:M14"/>
    <mergeCell ref="M15:M18"/>
    <mergeCell ref="M19:M22"/>
    <mergeCell ref="M23:M26"/>
    <mergeCell ref="M27:M30"/>
    <mergeCell ref="M31:M33"/>
    <mergeCell ref="M34:M36"/>
    <mergeCell ref="M37:M39"/>
    <mergeCell ref="M40:M42"/>
    <mergeCell ref="M43:M46"/>
    <mergeCell ref="M47:M50"/>
    <mergeCell ref="M51:M54"/>
    <mergeCell ref="M55:M61"/>
    <mergeCell ref="M62:M68"/>
    <mergeCell ref="M69:M75"/>
    <mergeCell ref="M76:M82"/>
    <mergeCell ref="M83:M89"/>
    <mergeCell ref="M90:M96"/>
    <mergeCell ref="M97:M100"/>
    <mergeCell ref="M101:M104"/>
    <mergeCell ref="M105:M108"/>
    <mergeCell ref="M109:M111"/>
    <mergeCell ref="M112:M114"/>
    <mergeCell ref="M115:M118"/>
    <mergeCell ref="M119:M125"/>
    <mergeCell ref="M126:M132"/>
    <mergeCell ref="M133:M136"/>
    <mergeCell ref="M137:M140"/>
    <mergeCell ref="M141:M144"/>
    <mergeCell ref="M145:M148"/>
    <mergeCell ref="M149:M152"/>
    <mergeCell ref="M153:M155"/>
    <mergeCell ref="M156:M159"/>
    <mergeCell ref="M160:M163"/>
    <mergeCell ref="M164:M167"/>
    <mergeCell ref="M168:M171"/>
    <mergeCell ref="M172:M174"/>
    <mergeCell ref="M175:M177"/>
    <mergeCell ref="M178:M181"/>
    <mergeCell ref="N5:N6"/>
    <mergeCell ref="N7:N10"/>
    <mergeCell ref="N11:N14"/>
    <mergeCell ref="N15:N18"/>
    <mergeCell ref="N19:N22"/>
    <mergeCell ref="N23:N26"/>
    <mergeCell ref="N27:N30"/>
    <mergeCell ref="N31:N33"/>
    <mergeCell ref="N34:N36"/>
    <mergeCell ref="N37:N39"/>
    <mergeCell ref="N55:N61"/>
    <mergeCell ref="N62:N68"/>
    <mergeCell ref="N69:N75"/>
    <mergeCell ref="N76:N82"/>
    <mergeCell ref="N83:N89"/>
    <mergeCell ref="N90:N96"/>
    <mergeCell ref="N97:N100"/>
    <mergeCell ref="N101:N104"/>
    <mergeCell ref="N105:N108"/>
    <mergeCell ref="N109:N111"/>
    <mergeCell ref="N112:N114"/>
    <mergeCell ref="N126:N132"/>
    <mergeCell ref="N133:N136"/>
    <mergeCell ref="N137:N140"/>
    <mergeCell ref="N141:N144"/>
    <mergeCell ref="N145:N148"/>
    <mergeCell ref="N149:N152"/>
    <mergeCell ref="N153:N155"/>
    <mergeCell ref="N156:N159"/>
    <mergeCell ref="N160:N163"/>
    <mergeCell ref="N164:N167"/>
    <mergeCell ref="N168:N171"/>
    <mergeCell ref="N172:N174"/>
    <mergeCell ref="N175:N177"/>
    <mergeCell ref="N178:N181"/>
    <mergeCell ref="O5:O6"/>
    <mergeCell ref="O7:O10"/>
    <mergeCell ref="O11:O14"/>
    <mergeCell ref="O15:O18"/>
    <mergeCell ref="O19:O22"/>
    <mergeCell ref="O23:O26"/>
    <mergeCell ref="O27:O30"/>
    <mergeCell ref="O31:O33"/>
    <mergeCell ref="O34:O36"/>
    <mergeCell ref="O37:O39"/>
    <mergeCell ref="O55:O61"/>
    <mergeCell ref="O62:O68"/>
    <mergeCell ref="O69:O75"/>
    <mergeCell ref="O76:O82"/>
    <mergeCell ref="O83:O89"/>
    <mergeCell ref="O90:O96"/>
    <mergeCell ref="O97:O100"/>
    <mergeCell ref="O101:O104"/>
    <mergeCell ref="O105:O108"/>
    <mergeCell ref="O109:O111"/>
    <mergeCell ref="O112:O114"/>
    <mergeCell ref="O126:O132"/>
    <mergeCell ref="O133:O136"/>
    <mergeCell ref="O137:O140"/>
    <mergeCell ref="O141:O144"/>
    <mergeCell ref="O145:O148"/>
    <mergeCell ref="O149:O152"/>
    <mergeCell ref="O153:O155"/>
    <mergeCell ref="O156:O159"/>
    <mergeCell ref="O160:O163"/>
    <mergeCell ref="O164:O167"/>
    <mergeCell ref="O168:O171"/>
    <mergeCell ref="O172:O174"/>
    <mergeCell ref="O175:O177"/>
    <mergeCell ref="O178:O181"/>
    <mergeCell ref="A191:C198"/>
    <mergeCell ref="D191:O198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K1+630~K3+407.5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dcterms:modified xsi:type="dcterms:W3CDTF">2022-10-14T07:06:04Z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11EEB34FECC24898B1C3F4F5BA6533DC</vt:lpwstr>
  </property>
  <property fmtid="{D5CDD505-2E9C-101B-9397-08002B2CF9AE}" pid="3" name="KSOProductBuildVer">
    <vt:lpwstr>2052-11.8.2.10229</vt:lpwstr>
  </property>
</Properties>
</file>