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665" windowHeight="11925"/>
  </bookViews>
  <sheets>
    <sheet name="桩号 K0+270~K1+630" sheetId="1" r:id="rId1"/>
  </sheets>
  <definedNames>
    <definedName name="_xlnm._FilterDatabase" localSheetId="0" hidden="1">'桩号 K0+270~K1+630'!$B$5:$O$591</definedName>
    <definedName name="_xlnm.Print_Titles" localSheetId="0">'桩号 K0+270~K1+630'!$5:$6</definedName>
  </definedNames>
  <calcPr calcId="144525"/>
</workbook>
</file>

<file path=xl/sharedStrings.xml><?xml version="1.0" encoding="utf-8"?>
<sst xmlns="http://schemas.openxmlformats.org/spreadsheetml/2006/main" count="1677" uniqueCount="440">
  <si>
    <t>附件</t>
  </si>
  <si>
    <t>龙岩市新城乡建设发展有限公司建设项目缺项材料选用定价审批表</t>
  </si>
  <si>
    <t>项目   基本   情况</t>
  </si>
  <si>
    <t>立项批复项目名称</t>
  </si>
  <si>
    <t>龙岩大道四期道路工程（桩号 K0+270~K1+630）</t>
  </si>
  <si>
    <t>立项批复文号</t>
  </si>
  <si>
    <t>龙发改审批【2019】87号</t>
  </si>
  <si>
    <t>项目单位</t>
  </si>
  <si>
    <t>龙岩市新城乡建设发展有限公司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</si>
  <si>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</si>
  <si>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</si>
  <si>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</si>
  <si>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</si>
  <si>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</si>
  <si>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</si>
  <si>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</si>
  <si>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编制单位采纳，不含税综合价(元）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</si>
  <si>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</si>
  <si>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</si>
  <si>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</si>
  <si>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项目单位选定小组意见，不含税综合单价(元）</t>
  </si>
  <si>
    <t>备注</t>
  </si>
  <si>
    <t>不含税单价(元)</t>
  </si>
  <si>
    <t>厂家或供应商</t>
  </si>
  <si>
    <t>联系人</t>
  </si>
  <si>
    <t>联系电话</t>
  </si>
  <si>
    <t>选用定价情况</t>
  </si>
  <si>
    <t>双向焊接钢塑土工格栅</t>
  </si>
  <si>
    <t>每延米拉伸屈服力大于50KN/m，格栅间距：（115±10）*（115±10）mm，重量：（780±20）/m2</t>
  </si>
  <si>
    <t>m2</t>
  </si>
  <si>
    <t>南阳市杰达土工材料有限公司</t>
  </si>
  <si>
    <t>阮银虎</t>
  </si>
  <si>
    <t>最低价</t>
  </si>
  <si>
    <t>郑州冠达建筑材料有限公司</t>
  </si>
  <si>
    <t>蔡庆裕</t>
  </si>
  <si>
    <t>云南神州工程材料有限公司</t>
  </si>
  <si>
    <t>吕经理</t>
  </si>
  <si>
    <t>龙岩大道四期道路工程（青云路--北三环，第一、二标段）</t>
  </si>
  <si>
    <t>土工格栅</t>
  </si>
  <si>
    <t>厦门兴国通管业有限公司</t>
  </si>
  <si>
    <t>陈敏玲</t>
  </si>
  <si>
    <t>厦门启远机电有限公司</t>
  </si>
  <si>
    <t>赵金玲</t>
  </si>
  <si>
    <t>佰思特环保科技(福建)有限公司</t>
  </si>
  <si>
    <t xml:space="preserve"> 张经理</t>
  </si>
  <si>
    <t xml:space="preserve">针刺无纺土工布 </t>
  </si>
  <si>
    <t>SDG-400型</t>
  </si>
  <si>
    <t>德州恒瑞通新材料有限公司</t>
  </si>
  <si>
    <t>王经理</t>
  </si>
  <si>
    <t>河南奥琪德新材料科技有限公司</t>
  </si>
  <si>
    <t>范经理</t>
  </si>
  <si>
    <t>德州市耀华土工材料有限公司</t>
  </si>
  <si>
    <t>刘海军</t>
  </si>
  <si>
    <t>防渗土工布</t>
  </si>
  <si>
    <t>两布一膜式复合土工膜，SDM-2030型或土工膜厚0.3mm，土工织物重量为250g/m2，握持强度≥800N，撕裂强度≥300N，刺破强度≥300N，CBR顶破强度≥1000N的同类型复合土工膜</t>
  </si>
  <si>
    <t>无锡市远大太湖非织造布厂（300+0.3+300）</t>
  </si>
  <si>
    <t xml:space="preserve"> 张志方</t>
  </si>
  <si>
    <t>最低价下浮10%</t>
  </si>
  <si>
    <t>云南凯越土工材料有限公司  500g</t>
  </si>
  <si>
    <t>范振兴</t>
  </si>
  <si>
    <t>重庆双友塑胶股份有限公司  500g</t>
  </si>
  <si>
    <t>无纺布30g</t>
  </si>
  <si>
    <t>长沙永红路建工程材料有限公司</t>
  </si>
  <si>
    <t>唐总</t>
  </si>
  <si>
    <t>福建鑫华股份有限公司</t>
  </si>
  <si>
    <t>粘平如</t>
  </si>
  <si>
    <t>湖州南浔晨辉土工材料有限公</t>
  </si>
  <si>
    <t>无纺布400g</t>
  </si>
  <si>
    <t/>
  </si>
  <si>
    <t>深圳一材网工程材料有限公司</t>
  </si>
  <si>
    <t>祝勇</t>
  </si>
  <si>
    <t>威海旭鹏贸易有限公司</t>
  </si>
  <si>
    <t>张经理</t>
  </si>
  <si>
    <t>深圳市粤威龙贸易有限公司</t>
  </si>
  <si>
    <t xml:space="preserve"> 徐就匹</t>
  </si>
  <si>
    <t>土工布300G</t>
  </si>
  <si>
    <t>广州杰袖土工材料有限公司</t>
  </si>
  <si>
    <t>谢工</t>
  </si>
  <si>
    <t>深圳市欣博宇塑胶制品有限公司</t>
  </si>
  <si>
    <t>刘浩男</t>
  </si>
  <si>
    <t>保定鼎水土工材料科技有限公司</t>
  </si>
  <si>
    <t>张雷</t>
  </si>
  <si>
    <t>犀牛路南段（陈陂南路—天马西路）道路工程</t>
  </si>
  <si>
    <t>弧形面花岗岩路缘石</t>
  </si>
  <si>
    <t>23*46*99</t>
  </si>
  <si>
    <t>m</t>
  </si>
  <si>
    <t>参照新罗区2021年11月路缘石信息价90.29/15/40*23*46＝159.21*1.5＝238.82</t>
  </si>
  <si>
    <t>参照信息价</t>
  </si>
  <si>
    <t>草种籽</t>
  </si>
  <si>
    <t>kg</t>
  </si>
  <si>
    <t>云南梧桐树园林绿化工程有限公司</t>
  </si>
  <si>
    <t>秦兰亭</t>
  </si>
  <si>
    <t>齐齐哈尔鹤飞园林绿化工程有限公司</t>
  </si>
  <si>
    <t>胡克霞</t>
  </si>
  <si>
    <t>大理市绿荫园林园艺有限公司</t>
  </si>
  <si>
    <t>姜富民</t>
  </si>
  <si>
    <t>种植土</t>
  </si>
  <si>
    <t>m3</t>
  </si>
  <si>
    <t>山海路（登高西路—人民路）道路工程</t>
  </si>
  <si>
    <t>山海路及犀牛路南段价格</t>
  </si>
  <si>
    <t>龙岩大道南段二期（兴业路—红肖路）道路工程</t>
  </si>
  <si>
    <t>6-10mm粒径C30暗红色透水砼</t>
  </si>
  <si>
    <t>非泵送</t>
  </si>
  <si>
    <t>参照厦门市工程造价网2021年12月21日价格</t>
  </si>
  <si>
    <t>C30无砂透水砼</t>
  </si>
  <si>
    <t>非泵送，7km</t>
  </si>
  <si>
    <t>参照新罗区2021年11月信息价  非泵送商品砼C30(42.5) 碎石10mm 价格</t>
  </si>
  <si>
    <t>C20无砂透水砼</t>
  </si>
  <si>
    <t>参照新罗区2021年11月信息价  非泵送商品砼C20(42.5) 碎石10mm 价格</t>
  </si>
  <si>
    <t xml:space="preserve"> φ8cm强速型软式透水管</t>
  </si>
  <si>
    <t>山东莱芜永达工程材料有限公司</t>
  </si>
  <si>
    <t>卢经理</t>
  </si>
  <si>
    <t>贵州金路丰环保科技有限公司</t>
  </si>
  <si>
    <t>胡世东</t>
  </si>
  <si>
    <t>泰安市兰普森工程材料有限公司</t>
  </si>
  <si>
    <t>郭峰</t>
  </si>
  <si>
    <t>反光膜（含文字）</t>
  </si>
  <si>
    <t>铁件热镀锌处理（税前综合单价）</t>
  </si>
  <si>
    <t>t</t>
  </si>
  <si>
    <t>5mm化学抗根阻SBS改性沥青防水卷材耐根穿刺层</t>
  </si>
  <si>
    <t>福建中意铁科新型材料有限公司</t>
  </si>
  <si>
    <t>21年10月广告价</t>
  </si>
  <si>
    <t>福建三明市麒麟防水材料有限公司</t>
  </si>
  <si>
    <t>福建铜浪防水建材科技发展有限公司</t>
  </si>
  <si>
    <t>21年9月广告价</t>
  </si>
  <si>
    <t>施工现场围挡(夹芯压型钢板施工围挡 )</t>
  </si>
  <si>
    <t>参照犀牛路南段（陈陂南路—天马西路）道路工程</t>
  </si>
  <si>
    <t>球墨铸铁排水管</t>
  </si>
  <si>
    <t>D300</t>
  </si>
  <si>
    <t>山东国铭球墨铸铁管科技有限公司</t>
  </si>
  <si>
    <t>陈建强</t>
  </si>
  <si>
    <t>最低价下浮5%</t>
  </si>
  <si>
    <t>新兴铸铁管股份有限公司</t>
  </si>
  <si>
    <t>郭永平</t>
  </si>
  <si>
    <t>圣戈班管道系统有限公司</t>
  </si>
  <si>
    <t>庄英杰</t>
  </si>
  <si>
    <t>球墨铸铁排水管胶圈</t>
  </si>
  <si>
    <t>个</t>
  </si>
  <si>
    <t>最低报价</t>
  </si>
  <si>
    <t>D400</t>
  </si>
  <si>
    <t>D500</t>
  </si>
  <si>
    <t>D600</t>
  </si>
  <si>
    <t>可调式联体防盗重型球墨铸铁双层井盖及支座</t>
  </si>
  <si>
    <t>内径Φ700mm</t>
  </si>
  <si>
    <t>套</t>
  </si>
  <si>
    <t>福建省龙信诚建材贸易有限公司</t>
  </si>
  <si>
    <t>龙岩市欣亿建材制造有限公司</t>
  </si>
  <si>
    <t>龙岩市顺风井盖实业有限公司</t>
  </si>
  <si>
    <t>双臂路灯</t>
  </si>
  <si>
    <t>杆高8+10m、灯杆口径φ220mm、壁厚4mm、热镀锌表面静电喷塑（含镇流器、触发器、电源及光源LED200+100W）</t>
  </si>
  <si>
    <t>财审定价，杆件按9元/kg,光源按12元/W计</t>
  </si>
  <si>
    <t>财审定价</t>
  </si>
  <si>
    <t>单臂路灯</t>
  </si>
  <si>
    <t>杆高14m、灯杆口径φ280mm、壁厚5mm、热镀锌表面静电喷塑（含镇流器、触发器、电源及光源LED400W）</t>
  </si>
  <si>
    <t>抗震多根管道支架一</t>
  </si>
  <si>
    <r>
      <rPr>
        <sz val="10"/>
        <rFont val="宋体"/>
        <charset val="134"/>
        <scheme val="minor"/>
      </rPr>
      <t>热浸锌预埋槽-38*23*550mm*1根、单拼槽钢斜撑41*41*2.0/500mm*2根、角连接(L8 135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弯角连接件)*2个、T型螺栓*2个、外六角螺栓M12*30*8个、槽钢螺母M12*8个、新型抗震铰链*1个</t>
    </r>
  </si>
  <si>
    <t>副</t>
  </si>
  <si>
    <t>厦门翔沃科技有限公司</t>
  </si>
  <si>
    <t>蔡弘睿</t>
  </si>
  <si>
    <t>沃雷文建筑安装材料（上海）有限公司</t>
  </si>
  <si>
    <t>林双旭</t>
  </si>
  <si>
    <t>厦门康建建材有限公司</t>
  </si>
  <si>
    <t>陈财旺</t>
  </si>
  <si>
    <t>龙岩大道四期（工业路-北三环）道路工程第Ⅰ标段（桩号K1+630-K2+535）</t>
  </si>
  <si>
    <t>抗震单根管道支架二</t>
  </si>
  <si>
    <r>
      <rPr>
        <sz val="10"/>
        <rFont val="宋体"/>
        <charset val="134"/>
        <scheme val="minor"/>
      </rPr>
      <t>热浸锌预埋槽-38*23*800mm*1根、单拼槽钢斜撑41*41*2.0/600mm*1根、角连接(L8 135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弯角连接件)*1个、T型螺栓*1个、外六角螺栓M12*30*4个、槽钢螺母M12*4个、新型抗震铰链*1个</t>
    </r>
  </si>
  <si>
    <t>抗震多根管道支架三</t>
  </si>
  <si>
    <r>
      <rPr>
        <sz val="10"/>
        <rFont val="宋体"/>
        <charset val="134"/>
        <scheme val="minor"/>
      </rPr>
      <t>热浸锌预埋槽-38*23*2800mm*1根、单拼槽钢斜撑41*41*2.0/600mm*9根、角连接(L8 135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弯角连接件)*9个、T型螺栓*9个、外六角螺栓M12*30*36个、槽钢螺母M12*36个、新型抗震铰链*1个</t>
    </r>
  </si>
  <si>
    <t>抗震多根管道支架四</t>
  </si>
  <si>
    <r>
      <rPr>
        <sz val="10"/>
        <rFont val="宋体"/>
        <charset val="134"/>
        <scheme val="minor"/>
      </rPr>
      <t>热浸锌预埋槽-38*23*2800mm*1根、单拼槽钢斜撑41*41*2.0/600mm*8根、角连接(L8 135</t>
    </r>
    <r>
      <rPr>
        <sz val="10"/>
        <rFont val="宋体"/>
        <charset val="134"/>
      </rPr>
      <t>°</t>
    </r>
    <r>
      <rPr>
        <sz val="10"/>
        <rFont val="宋体"/>
        <charset val="134"/>
        <scheme val="minor"/>
      </rPr>
      <t>弯角连接件)*8个、T型螺栓*8个、外六角螺栓M12*30*32个、槽钢螺母M12*32个、新型抗震铰链*1个</t>
    </r>
  </si>
  <si>
    <t>多根管道支架一</t>
  </si>
  <si>
    <t>热浸锌预埋槽-38*23*550mm*1根、单拼槽钢斜撑41*41*2.0/600mm*2根、角连接(L2 90°弯角连接件)*2个、T型螺栓*4个、外六角螺栓M12*30*2个、槽钢螺母M12*2个</t>
  </si>
  <si>
    <t>多根管道支架二</t>
  </si>
  <si>
    <t>热浸锌预埋槽-38*23*880mm*1根、双拼槽钢斜撑41*41*2.0/800mm*1根、单拼槽钢斜撑41*41*2.0/600mm*1根、角连接(L3 135°弯角连接件)*2个、欧姆管夹DN300*1个、T型螺栓*3个、外六角螺栓M12*30*7个、槽钢螺母M12*7个</t>
  </si>
  <si>
    <t>多根管道支架三</t>
  </si>
  <si>
    <t>热浸锌预埋槽-38*23*280mm*1根、单拼槽钢斜撑41*41*2.0/800mm*9根、角连接(L2 90°弯角连接件)*9个、T型螺栓*18个、外六角螺栓M12*30*9个、槽钢螺母M12*9个</t>
  </si>
  <si>
    <t>多根管道支架四</t>
  </si>
  <si>
    <t>热浸锌预埋槽-38*23*280mm*1根、单拼槽钢斜撑41*41*2.0/800mm*8根、角连接(L2 90°弯角连接件)*8个、T型螺栓*16个、外六角螺栓M12*30*8个、槽钢螺母M12*8个</t>
  </si>
  <si>
    <t>潜水排污泵</t>
  </si>
  <si>
    <t>Q=40m/h，H=15m，N=4KW,2890r/min</t>
  </si>
  <si>
    <t>台</t>
  </si>
  <si>
    <t>龙岩市九龙水泵制造有限公司</t>
  </si>
  <si>
    <t>傅琰昊</t>
  </si>
  <si>
    <t>上海连成（集团）有限公司</t>
  </si>
  <si>
    <t>刘晓维</t>
  </si>
  <si>
    <t>上海凯泉泵业（集团）有限公司</t>
  </si>
  <si>
    <t>沈红丽</t>
  </si>
  <si>
    <t>Q=20m/h，H=15m，N=2.2KW,2840r/min</t>
  </si>
  <si>
    <t>潜水排污泵控制箱</t>
  </si>
  <si>
    <t>成套配电箱安装(落地式)  AP03</t>
  </si>
  <si>
    <t>福建亿瑞电力科技有限公司</t>
  </si>
  <si>
    <t>廖福坪</t>
  </si>
  <si>
    <t>福建逢兴机电设备有限公司</t>
  </si>
  <si>
    <t>胡增辉</t>
  </si>
  <si>
    <t>龙岩市中誉电气有限公司</t>
  </si>
  <si>
    <t>池女士</t>
  </si>
  <si>
    <t>成套配电箱安装(落地式)  AP04</t>
  </si>
  <si>
    <t>成套配电箱安装(落地式)  XPS03~08</t>
  </si>
  <si>
    <t>福州永利达照明科技有限公司</t>
  </si>
  <si>
    <t>徐小可</t>
  </si>
  <si>
    <t>福建辉盾照明电器有限公司</t>
  </si>
  <si>
    <t>林先生</t>
  </si>
  <si>
    <t>0591-87959953</t>
  </si>
  <si>
    <t>福建利惠照明电器有限公司报价</t>
  </si>
  <si>
    <t>李洪周</t>
  </si>
  <si>
    <t xml:space="preserve">箱式变电站 </t>
  </si>
  <si>
    <t>SC11-80kVA,10±2x2.5%/0.4kV,Dyn11,Ud=4%(含高低压柜）</t>
  </si>
  <si>
    <t>中国.利朋电气有限公司</t>
  </si>
  <si>
    <t>蓝德娟</t>
  </si>
  <si>
    <t>蓉中电气股份有限公司（国产）</t>
  </si>
  <si>
    <t>0595-86581255</t>
  </si>
  <si>
    <t>混流双速风机PYHL-14A</t>
  </si>
  <si>
    <t>NO.7A 风量：25715/9713m3/h；全压：787/345Pa；功率：11/9kw（380V）；转速：1450/960rpm；噪声78/71dB（A）；带消声器，3C认证、落地安装</t>
  </si>
  <si>
    <t>龙岩龙安消防设备有限公司</t>
  </si>
  <si>
    <t>沈威林</t>
  </si>
  <si>
    <t>福建华泰通风空调装备有限公司</t>
  </si>
  <si>
    <t>郁卫江</t>
  </si>
  <si>
    <t>福州海恒通风设备</t>
  </si>
  <si>
    <t>丘永福</t>
  </si>
  <si>
    <t>NO.5.5A 风量：11289/4913m3/h；全压：548/294Pa；功率：3/2.2kw（380V）；转速：1450/960rpm；噪声70/62dB（A）；带消声器，3C认证、落地安装</t>
  </si>
  <si>
    <t>轴流式通风机T35-11</t>
  </si>
  <si>
    <t>N0.2.5 风量：800m3/h；风压：42Pa；功率：25w（380V）；转速：1450rpm；噪声70/62dB（A）；带消声器，3C认证</t>
  </si>
  <si>
    <t>防火阀</t>
  </si>
  <si>
    <t>自动复位防烟防火阀70℃800×800（常开、配电动执行机构）</t>
  </si>
  <si>
    <t>自动复位防烟防火阀280℃800×800（常开、配电动执行机构）</t>
  </si>
  <si>
    <t>自动复位防烟防火阀70℃400×400（常开、配电动执行机构）</t>
  </si>
  <si>
    <t>止回阀</t>
  </si>
  <si>
    <t>φ700热镀锌加环氧喷塑</t>
  </si>
  <si>
    <t>防雨百叶</t>
  </si>
  <si>
    <t>1000*1000</t>
  </si>
  <si>
    <t>1000*1700</t>
  </si>
  <si>
    <t>电线电缆</t>
  </si>
  <si>
    <t>ZR-BV-2.5</t>
  </si>
  <si>
    <t>米</t>
  </si>
  <si>
    <t>参照《龙岩建设工程造价信息》（新罗区2021年11月份）价格 202.16/100*1.05</t>
  </si>
  <si>
    <t>NH-BVR-2.5</t>
  </si>
  <si>
    <t>参照《龙岩建设工程造价信息》（新罗区2021年11月份）价格 188.15/100*1.2</t>
  </si>
  <si>
    <t>NH-BVR-1.0</t>
  </si>
  <si>
    <t>参照《龙岩建设工程造价信息》（新罗区2021年11月份）价格 110.81/100*1.2</t>
  </si>
  <si>
    <t>ZC-BV-1.5</t>
  </si>
  <si>
    <t>参照《龙岩建设工程造价信息》（新罗区2021年11月份）价格 124.09/100*1.03</t>
  </si>
  <si>
    <t>ZC-BV-2.5</t>
  </si>
  <si>
    <t>参照《龙岩建设工程造价信息》（新罗区2021年11月份）价格 202.16/100*1.03</t>
  </si>
  <si>
    <t>FVL-2.5</t>
  </si>
  <si>
    <t>【信息未有该规格，按询价最低价】福建辉阳电缆科技有限公司15080039188，5.11元/米、福建南平太阳电缆股份有限公司13859479516，5.64元/米、瑞鑫集团(福州)实业有限公司18659596969，5.27元/米</t>
  </si>
  <si>
    <t>RVV-3×6</t>
  </si>
  <si>
    <t>【信息未有该规格，按询价最低价】福建辉阳电缆科技有限公司15080039188，19.77元/米、福建南平太阳电缆股份有限公司13859479516，21.85元/米、瑞鑫集团(福州)实业有限公司18659596969，20.4元/米</t>
  </si>
  <si>
    <t>RVV-4×2</t>
  </si>
  <si>
    <t>【信息未有该规格，按询价最低价】福建辉阳电缆科技有限公司15080039188，9.25元/米、福建南平太阳电缆股份有限公司13859479516，10.2元/米、瑞鑫集团(福州)实业有限公司18659596969，9.56元/米</t>
  </si>
  <si>
    <t>RVV-3×2</t>
  </si>
  <si>
    <t>参照《厦门建设工程造价信息》（2021年11月份）价格5.82</t>
  </si>
  <si>
    <t>RVVP-2×1.5</t>
  </si>
  <si>
    <t>参照《龙岩建设工程造价信息》（新罗区2021年11月份）价格 493.19/100</t>
  </si>
  <si>
    <t>RVV-3×2.5</t>
  </si>
  <si>
    <t>参照《厦门建设工程造价信息》（2021年11月份）价格7.15</t>
  </si>
  <si>
    <t>RVV-3×4</t>
  </si>
  <si>
    <t>【信息未有该规格，按询价最低价】福建辉阳电缆科技有限公司15080039188，13.4元/米、福建南平太阳电缆股份有限公司13859479516，14.79元/米、瑞鑫集团(福州)实业有限公司18659596969，13.84元/米</t>
  </si>
  <si>
    <t>ZC-RVS-2×1.5</t>
  </si>
  <si>
    <t>参照《龙岩建设工程造价信息》（新罗区2021年11月份）价格 300.08/100*1.03</t>
  </si>
  <si>
    <t>ZC-RVV-3×2.5</t>
  </si>
  <si>
    <t>参照《厦门建设工程造价信息》（2021年11月份）价格7.15*1.03</t>
  </si>
  <si>
    <t>ZC-RVVP-3×2.5</t>
  </si>
  <si>
    <t>【信息未有该规格，按询价最低价】福建辉阳电缆科技有限公司15080039188，14.09元/米、福建南平太阳电缆股份有限公司13859479516，15.56元/米、瑞鑫集团(福州)实业有限公司18659596969，14.54元/米</t>
  </si>
  <si>
    <t>NH-RVS-2×2.5</t>
  </si>
  <si>
    <t>参照《厦门建设工程造价信息》（2021年11月份）价格4.98*1.2</t>
  </si>
  <si>
    <t>ZBN-RVS-2×1.5</t>
  </si>
  <si>
    <t>参照《龙岩建设工程造价信息》（新罗区2021年11月份）价格 300.08/100*1.2</t>
  </si>
  <si>
    <t>ZC-RVVP-5×1.0</t>
  </si>
  <si>
    <t>【信息未有该规格，按询价最低价】福建辉阳电缆科技有限公司15080039188，10.1元/米、福建南平太阳电缆股份有限公司13859479516，11.15元/米、瑞鑫集团(福州)实业有限公司18659596969，10.41元/米</t>
  </si>
  <si>
    <t>RVVSP-4×1.0</t>
  </si>
  <si>
    <t>【信息未有该规格，按询价最低价】福建辉阳电缆科技有限公司15080039188，8.73元/米、福建南平太阳电缆股份有限公司13859479516，9.68元/米、瑞鑫集团(福州)实业有限公司18659596969，9.04元/米</t>
  </si>
  <si>
    <t>ZR-YJV-7（1×16）</t>
  </si>
  <si>
    <t>【信息未有该规格，按询价最低价】福建辉阳电缆科技有限公司15080039188，102.34元/米、福建南平太阳电缆股份有限公司13859479516，112.88元/米、瑞鑫集团(福州)实业有限公司18659596969，105.72元/米</t>
  </si>
  <si>
    <t>ZR-YJV-7（1×4）</t>
  </si>
  <si>
    <t>【信息未有该规格，按询价最低价】福建辉阳电缆科技有限公司15080039188，29.23元/米、福建南平太阳电缆股份有限公司13859479516，32.27元/米、瑞鑫集团(福州)实业有限公司18659596969，30.11元/米</t>
  </si>
  <si>
    <t>YJV-5×25</t>
  </si>
  <si>
    <t>参照《龙岩建设工程造价信息》（新罗区2021年11月份）价格87.87</t>
  </si>
  <si>
    <t>ZR-YJV-3×120+2×70</t>
  </si>
  <si>
    <t>参照《厦门建设工程造价信息》（2021年11月份）价格292.59*1.05</t>
  </si>
  <si>
    <t>NH-YJV-3×25+2×16</t>
  </si>
  <si>
    <t>参照《厦门建设工程造价信息》（2021年11月份）价格81.4*1.2</t>
  </si>
  <si>
    <t>ZR-YJV-3×25+2×16</t>
  </si>
  <si>
    <t>参照《厦门建设工程造价信息》（2021年11月份）价格81.4*1.05</t>
  </si>
  <si>
    <t>NH-YJV-5×4</t>
  </si>
  <si>
    <t>参照《龙岩建设工程造价信息》（新罗区2021年11月份）价格 16.58*1.2</t>
  </si>
  <si>
    <t>ZR-YJV-3×2.5</t>
  </si>
  <si>
    <t>参照《龙岩建设工程造价信息》（新罗区2021年11月份）价格 6.83*1.05</t>
  </si>
  <si>
    <t>NH-YJV-3×2.5</t>
  </si>
  <si>
    <t>参照《龙岩建设工程造价信息》（新罗区2021年11月份）价格 6.83*1.2</t>
  </si>
  <si>
    <t>ZR-YJV-5×2.5</t>
  </si>
  <si>
    <t>参照《龙岩建设工程造价信息》（新罗区2021年11月份）价格 11.39*1.05</t>
  </si>
  <si>
    <t>ZR-YJV-5×4</t>
  </si>
  <si>
    <t>参照《龙岩建设工程造价信息》（新罗区2021年11月份）价格 16.58*1.05</t>
  </si>
  <si>
    <t>空气呼吸器（消防3C认证）</t>
  </si>
  <si>
    <t>安徽正华同安消防科技有限公司</t>
  </si>
  <si>
    <t>张仕伟</t>
  </si>
  <si>
    <t>北京利达华信电子有限公司</t>
  </si>
  <si>
    <t>陈清清</t>
  </si>
  <si>
    <t>福州青鸟安全技术有限公司</t>
  </si>
  <si>
    <t>郑云翔</t>
  </si>
  <si>
    <t>龙岩大道四期（工业路-北三环）道路工程第Ⅰ标段（桩号K1+630-K2+564）</t>
  </si>
  <si>
    <t>超细干粉自动灭火装置</t>
  </si>
  <si>
    <r>
      <rPr>
        <sz val="10"/>
        <rFont val="Arial"/>
        <charset val="134"/>
      </rPr>
      <t>FZX-ACT4/1.2</t>
    </r>
    <r>
      <rPr>
        <sz val="10"/>
        <rFont val="宋体"/>
        <charset val="134"/>
      </rPr>
      <t>（智能巡检型）</t>
    </r>
  </si>
  <si>
    <t>FZX-ACT5/1.2（智能巡检型）</t>
  </si>
  <si>
    <t>FZX-ACT7/1.2（智能巡检型）</t>
  </si>
  <si>
    <t>可燃气体探测主机</t>
  </si>
  <si>
    <t>外控电源DC24V/30A</t>
  </si>
  <si>
    <t>灭火装置延时启动器</t>
  </si>
  <si>
    <t>终端模块</t>
  </si>
  <si>
    <t>智能报警检测主机(分区火灾报警/干粉灭火控制器(配蓄电池3h))</t>
  </si>
  <si>
    <t>600×1800×400,IP54、配UPS(1KVA 1h)</t>
  </si>
  <si>
    <t>报警柜</t>
  </si>
  <si>
    <t>感温光纤</t>
  </si>
  <si>
    <t>16芯单模光纤</t>
  </si>
  <si>
    <t>厦门市2021年2月信息价</t>
  </si>
  <si>
    <t>信息价</t>
  </si>
  <si>
    <t>单模4芯光缆</t>
  </si>
  <si>
    <t>感烟探测器</t>
  </si>
  <si>
    <t>单输出模块</t>
  </si>
  <si>
    <t>短路隔离模块</t>
  </si>
  <si>
    <t>输入输出模块</t>
  </si>
  <si>
    <t>带电话插孔的手动报警按钮</t>
  </si>
  <si>
    <t>编码型火灾声光报警器</t>
  </si>
  <si>
    <t>干粉放气指示灯</t>
  </si>
  <si>
    <t>干粉紧急启/停按钮</t>
  </si>
  <si>
    <t>手自动转换开关</t>
  </si>
  <si>
    <t>防火门监控器（显示并控制防火门开启、关闭状态）</t>
  </si>
  <si>
    <t>疏散指示灯</t>
  </si>
  <si>
    <t>5W A型 DC24V</t>
  </si>
  <si>
    <t>单面安全出口灯</t>
  </si>
  <si>
    <t>双面安全出口灯</t>
  </si>
  <si>
    <t>荧光灯具安装</t>
  </si>
  <si>
    <t>吸顶式 单管 LED 9W</t>
  </si>
  <si>
    <t>吸顶式 应急单管 LED 9W A型</t>
  </si>
  <si>
    <t>吸顶式 单管 LED 12W</t>
  </si>
  <si>
    <t>吸顶式 应急单管 LED 12W A型</t>
  </si>
  <si>
    <t>成套配电箱安装 工业插座箱</t>
  </si>
  <si>
    <t>自控柜ACU10~17</t>
  </si>
  <si>
    <t>600mm*1800mm*400mm（D*H*W）,IP54（箱内包括PLC,AI:16，DI:32，DO:16；MODBUS口*1，以太网卡*1；UPS：500VA，60分钟；电源防浪涌过电压保护装置：UP:1.2KV、ln(8/20US):5KA；卡轨式以太网交换机：模块化，单模*2、RJ45口*4、光模块*2；IP电话机*1；PLC装置*1）</t>
  </si>
  <si>
    <t>北京四通智能建筑系统集成工程股份有限公司</t>
  </si>
  <si>
    <t>陈先生</t>
  </si>
  <si>
    <t>柏事特信息科技有限公司</t>
  </si>
  <si>
    <t>廖小村</t>
  </si>
  <si>
    <t>福建奔特信息技术有限公司</t>
  </si>
  <si>
    <t>吴安允</t>
  </si>
  <si>
    <t>工业以太网交换机</t>
  </si>
  <si>
    <t>千兆环网型/单模*2/ RJ45  * 16/3光电转换器，断电间隔＜30ms，环网自愈时间＜30ms。</t>
  </si>
  <si>
    <t>温湿度监测仪</t>
  </si>
  <si>
    <t>甲烷监测仪（测量范围0～100%LEL，防护等级IP65）</t>
  </si>
  <si>
    <t>硫化氢监测仪（测量范围0～30ppm，防护等级IP65）</t>
  </si>
  <si>
    <t>氧气监测仪（测量范围0～30%VOL，防护等级IP65）</t>
  </si>
  <si>
    <t>红外枪型网络摄像机，200万像素/1/2.8”CMOS Sensor/彩色：0.02LUX/黑白：0.005LUX+1串接移动探测报警</t>
  </si>
  <si>
    <t>摄像机防护罩 普通</t>
  </si>
  <si>
    <t>入侵探测器(主动红外探测器(对))</t>
  </si>
  <si>
    <t>巡更设备安装、调试(电子巡更系统 信息钮)</t>
  </si>
  <si>
    <t>巡更设备安装、调试(电子巡更系统 通讯座)</t>
  </si>
  <si>
    <t>工业级无线AP 支持频段:2.4/5GHz,支持PoE供电，IP65</t>
  </si>
  <si>
    <t>光纤电话主机</t>
  </si>
  <si>
    <t>光纤电话副机</t>
  </si>
  <si>
    <t>8口千兆网络交换机</t>
  </si>
  <si>
    <t>龙岩大道与青云路交叉路口立交工程</t>
  </si>
  <si>
    <r>
      <rPr>
        <sz val="10"/>
        <rFont val="宋体"/>
        <charset val="134"/>
      </rPr>
      <t>车辆检测器（</t>
    </r>
    <r>
      <rPr>
        <sz val="10"/>
        <rFont val="Arial"/>
        <charset val="134"/>
      </rPr>
      <t>16</t>
    </r>
    <r>
      <rPr>
        <sz val="10"/>
        <rFont val="宋体"/>
        <charset val="134"/>
      </rPr>
      <t>车道）</t>
    </r>
  </si>
  <si>
    <t>交通信号控制机）</t>
  </si>
  <si>
    <t>信号机控制软件</t>
  </si>
  <si>
    <t>监控摄像机安装(镜头)</t>
  </si>
  <si>
    <t>监控摄像机安装(电动云台)</t>
  </si>
  <si>
    <t>网络报警主机</t>
  </si>
  <si>
    <r>
      <rPr>
        <sz val="10"/>
        <rFont val="Arial"/>
        <charset val="134"/>
      </rPr>
      <t>16</t>
    </r>
    <r>
      <rPr>
        <sz val="10"/>
        <rFont val="宋体"/>
        <charset val="134"/>
      </rPr>
      <t>路</t>
    </r>
  </si>
  <si>
    <t>监控摄像机(枪式摄像机)</t>
  </si>
  <si>
    <r>
      <rPr>
        <sz val="10"/>
        <rFont val="Arial"/>
        <charset val="134"/>
      </rPr>
      <t>900</t>
    </r>
    <r>
      <rPr>
        <sz val="10"/>
        <rFont val="宋体"/>
        <charset val="134"/>
      </rPr>
      <t>万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环保高清抓拍单元</t>
    </r>
  </si>
  <si>
    <t>终端服务器</t>
  </si>
  <si>
    <t>平台服务器</t>
  </si>
  <si>
    <t>网络高清远端接入设备(1光8电)</t>
  </si>
  <si>
    <t>停车场管理设备(车辆牌照识别装置)</t>
  </si>
  <si>
    <t>视频检测软件</t>
  </si>
  <si>
    <t>高清闯红灯参数配置软件</t>
  </si>
  <si>
    <t>通讯软件</t>
  </si>
  <si>
    <t>车辆自动记录系统软件基础许可</t>
  </si>
  <si>
    <t>车辆自动记录系统软件接入许可</t>
  </si>
  <si>
    <t>车道</t>
  </si>
  <si>
    <t>设备管理软件</t>
  </si>
  <si>
    <t>B/S综合应用软件</t>
  </si>
  <si>
    <t>数据转换软件</t>
  </si>
  <si>
    <t>三合一防雷器,LD3-1/24AC,视频、信号、电源防雷</t>
  </si>
  <si>
    <t>网络高清汇聚设备(7光3电)</t>
  </si>
  <si>
    <t>视频云存储管理软件</t>
  </si>
  <si>
    <t>视频云存储接入软件</t>
  </si>
  <si>
    <t>视频云存储存储软件</t>
  </si>
  <si>
    <t>网络硬盘录像机32路</t>
  </si>
  <si>
    <t>硬盘 4TB 服务器级</t>
  </si>
  <si>
    <t>智能交通视频车辆网络摄像机</t>
  </si>
  <si>
    <t xml:space="preserve">球式摄像机 </t>
  </si>
  <si>
    <t>200万高清</t>
  </si>
  <si>
    <t>电子警察二合一大机箱(具有防盗报警功能),XX-C02/02</t>
  </si>
  <si>
    <t>电子警察车道机箱</t>
  </si>
  <si>
    <t>网络高清中心光交换平台 2U</t>
  </si>
  <si>
    <t>红灯信号检测器</t>
  </si>
  <si>
    <t xml:space="preserve">八角横挑杆H8-4m </t>
  </si>
  <si>
    <t>根</t>
  </si>
  <si>
    <t>5452.000</t>
  </si>
  <si>
    <t>八角横挑杆H6.5-3m</t>
  </si>
  <si>
    <t>3028.000</t>
  </si>
  <si>
    <t>八角横挑杆H6.5-5m</t>
  </si>
  <si>
    <t>7267.000</t>
  </si>
  <si>
    <t>八角横挑杆H6.5-8m</t>
  </si>
  <si>
    <t>红外白光爆闪一体补光灯</t>
  </si>
  <si>
    <t>32.000</t>
  </si>
  <si>
    <t>6500.000</t>
  </si>
  <si>
    <t>监控摄像机安装(摄像机支架、法兰盘)</t>
  </si>
  <si>
    <t>稳压电源,SVC5000</t>
  </si>
  <si>
    <t>行人信号灯杆,JXC-3500</t>
  </si>
  <si>
    <t>八角横挑杆H8-4m+H6.5-9m</t>
  </si>
  <si>
    <t>14555.000</t>
  </si>
  <si>
    <t>八角横挑杆H8-4m+H6.5-10m</t>
  </si>
  <si>
    <t>16170.000</t>
  </si>
  <si>
    <t>八角横挑杆H6.5-18m</t>
  </si>
  <si>
    <t>18600.000</t>
  </si>
  <si>
    <t>八角横挑杆H6.5-10m</t>
  </si>
  <si>
    <t>10220.000</t>
  </si>
  <si>
    <t>八角横挑杆H6.5-11m</t>
  </si>
  <si>
    <t>11242.000</t>
  </si>
  <si>
    <t>变压器,AC24V</t>
  </si>
  <si>
    <t>3.000</t>
  </si>
  <si>
    <t>监控摄像机安装(摄像机支架)</t>
  </si>
  <si>
    <t>52.000</t>
  </si>
  <si>
    <t>监控摄像机安装(防护罩)</t>
  </si>
  <si>
    <t>MPP管</t>
  </si>
  <si>
    <t>内径Φ100，壁厚12</t>
  </si>
  <si>
    <t>M</t>
  </si>
  <si>
    <t>福建和塑管业科技有限公司</t>
  </si>
  <si>
    <t>洪嘉俊</t>
  </si>
  <si>
    <t>福建亚通新材料科技股份有限公司</t>
  </si>
  <si>
    <t>黄榕华</t>
  </si>
  <si>
    <t>内径150，壁厚12</t>
  </si>
  <si>
    <t>DN100,MPP管管枕</t>
  </si>
  <si>
    <t>DN150,MPP管管枕</t>
  </si>
  <si>
    <t>合计</t>
  </si>
  <si>
    <t>签署意见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</si>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</sst>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10">
    <numFmt numFmtId="176" formatCode="0.00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8" formatCode="#,##0.00_ "/>
    <numFmt numFmtId="179" formatCode="000000"/>
    <numFmt numFmtId="180" formatCode="0.00_);[Red]\(0.00\)"/>
    <numFmt numFmtId="181" formatCode="0.0_ "/>
  </numFmts>
  <fonts count="41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aj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微软雅黑"/>
      <charset val="134"/>
    </font>
    <font>
      <b/>
      <sz val="18"/>
      <name val="宋体"/>
      <charset val="134"/>
      <scheme val="major"/>
    </font>
    <font>
      <b/>
      <sz val="12"/>
      <name val="宋体"/>
      <charset val="134"/>
      <scheme val="major"/>
    </font>
    <font>
      <b/>
      <sz val="11"/>
      <name val="宋体"/>
      <charset val="134"/>
      <scheme val="major"/>
    </font>
    <font>
      <b/>
      <sz val="10"/>
      <name val="微软雅黑"/>
      <charset val="134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9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name val="宋体"/>
      <charset val="134"/>
    </font>
    <font>
      <sz val="8"/>
      <name val="微软雅黑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37" fillId="11" borderId="13" applyNumberFormat="0" applyAlignment="0" applyProtection="0">
      <alignment vertical="center"/>
    </xf>
    <xf numFmtId="0" fontId="38" fillId="22" borderId="20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0" borderId="0"/>
  </cellStyleXfs>
  <cellXfs count="16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176" fontId="3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9" fontId="15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176" fontId="18" fillId="0" borderId="6" xfId="0" applyNumberFormat="1" applyFont="1" applyFill="1" applyBorder="1" applyAlignment="1">
      <alignment vertical="center"/>
    </xf>
    <xf numFmtId="176" fontId="15" fillId="0" borderId="7" xfId="0" applyNumberFormat="1" applyFont="1" applyFill="1" applyBorder="1" applyAlignment="1">
      <alignment horizontal="center" vertical="center"/>
    </xf>
    <xf numFmtId="176" fontId="15" fillId="0" borderId="8" xfId="0" applyNumberFormat="1" applyFont="1" applyFill="1" applyBorder="1" applyAlignment="1">
      <alignment horizontal="center" vertical="center"/>
    </xf>
    <xf numFmtId="176" fontId="18" fillId="0" borderId="2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76" fontId="9" fillId="0" borderId="6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/>
    </xf>
    <xf numFmtId="176" fontId="9" fillId="0" borderId="2" xfId="0" applyNumberFormat="1" applyFont="1" applyFill="1" applyBorder="1" applyAlignment="1">
      <alignment horizontal="center"/>
    </xf>
    <xf numFmtId="177" fontId="3" fillId="0" borderId="2" xfId="0" applyNumberFormat="1" applyFont="1" applyFill="1" applyBorder="1" applyAlignment="1">
      <alignment horizontal="center" vertical="center" wrapText="1"/>
    </xf>
    <xf numFmtId="176" fontId="19" fillId="0" borderId="3" xfId="0" applyNumberFormat="1" applyFont="1" applyFill="1" applyBorder="1" applyAlignment="1">
      <alignment horizontal="left" vertical="center" wrapText="1"/>
    </xf>
    <xf numFmtId="176" fontId="19" fillId="0" borderId="4" xfId="0" applyNumberFormat="1" applyFont="1" applyFill="1" applyBorder="1" applyAlignment="1">
      <alignment horizontal="left" vertical="center" wrapText="1"/>
    </xf>
    <xf numFmtId="176" fontId="19" fillId="0" borderId="5" xfId="0" applyNumberFormat="1" applyFont="1" applyFill="1" applyBorder="1" applyAlignment="1">
      <alignment horizontal="left" vertical="center" wrapText="1"/>
    </xf>
    <xf numFmtId="0" fontId="18" fillId="0" borderId="2" xfId="49" applyFont="1" applyFill="1" applyBorder="1" applyAlignment="1">
      <alignment vertical="center"/>
    </xf>
    <xf numFmtId="180" fontId="18" fillId="0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80" fontId="18" fillId="4" borderId="2" xfId="0" applyNumberFormat="1" applyFont="1" applyFill="1" applyBorder="1" applyAlignment="1">
      <alignment horizontal="center" vertical="center"/>
    </xf>
    <xf numFmtId="176" fontId="18" fillId="4" borderId="2" xfId="0" applyNumberFormat="1" applyFont="1" applyFill="1" applyBorder="1" applyAlignment="1">
      <alignment horizontal="center" vertical="center"/>
    </xf>
    <xf numFmtId="177" fontId="3" fillId="4" borderId="2" xfId="0" applyNumberFormat="1" applyFont="1" applyFill="1" applyBorder="1" applyAlignment="1">
      <alignment horizontal="center" vertical="center"/>
    </xf>
    <xf numFmtId="177" fontId="9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NumberFormat="1" applyFont="1" applyFill="1" applyBorder="1" applyAlignment="1">
      <alignment horizontal="center" vertical="center" wrapText="1"/>
    </xf>
    <xf numFmtId="177" fontId="3" fillId="4" borderId="3" xfId="0" applyNumberFormat="1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77" fontId="3" fillId="4" borderId="4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5" xfId="0" applyNumberFormat="1" applyFont="1" applyFill="1" applyBorder="1" applyAlignment="1">
      <alignment horizontal="center" vertical="center" wrapText="1"/>
    </xf>
    <xf numFmtId="177" fontId="3" fillId="4" borderId="5" xfId="0" applyNumberFormat="1" applyFont="1" applyFill="1" applyBorder="1" applyAlignment="1">
      <alignment horizontal="center" vertical="center"/>
    </xf>
    <xf numFmtId="176" fontId="15" fillId="0" borderId="2" xfId="0" applyNumberFormat="1" applyFont="1" applyFill="1" applyBorder="1" applyAlignment="1">
      <alignment horizontal="center" vertical="center"/>
    </xf>
    <xf numFmtId="0" fontId="17" fillId="3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176" fontId="19" fillId="0" borderId="2" xfId="0" applyNumberFormat="1" applyFont="1" applyFill="1" applyBorder="1" applyAlignment="1">
      <alignment horizontal="left" vertical="center" wrapText="1"/>
    </xf>
    <xf numFmtId="181" fontId="3" fillId="0" borderId="2" xfId="0" applyNumberFormat="1" applyFont="1" applyFill="1" applyBorder="1" applyAlignment="1">
      <alignment horizontal="center" vertical="center"/>
    </xf>
    <xf numFmtId="176" fontId="19" fillId="0" borderId="3" xfId="0" applyNumberFormat="1" applyFont="1" applyFill="1" applyBorder="1" applyAlignment="1">
      <alignment horizontal="center" vertical="center" wrapText="1"/>
    </xf>
    <xf numFmtId="181" fontId="3" fillId="0" borderId="3" xfId="0" applyNumberFormat="1" applyFont="1" applyFill="1" applyBorder="1" applyAlignment="1">
      <alignment horizontal="center" vertical="center"/>
    </xf>
    <xf numFmtId="176" fontId="19" fillId="0" borderId="4" xfId="0" applyNumberFormat="1" applyFont="1" applyFill="1" applyBorder="1" applyAlignment="1">
      <alignment horizontal="center" vertical="center" wrapText="1"/>
    </xf>
    <xf numFmtId="181" fontId="3" fillId="0" borderId="4" xfId="0" applyNumberFormat="1" applyFont="1" applyFill="1" applyBorder="1" applyAlignment="1">
      <alignment horizontal="center" vertical="center"/>
    </xf>
    <xf numFmtId="176" fontId="15" fillId="0" borderId="6" xfId="0" applyNumberFormat="1" applyFont="1" applyFill="1" applyBorder="1" applyAlignment="1">
      <alignment horizontal="center" vertical="center"/>
    </xf>
    <xf numFmtId="176" fontId="15" fillId="0" borderId="2" xfId="0" applyNumberFormat="1" applyFont="1" applyFill="1" applyBorder="1" applyAlignment="1">
      <alignment vertical="center"/>
    </xf>
    <xf numFmtId="176" fontId="19" fillId="0" borderId="5" xfId="0" applyNumberFormat="1" applyFont="1" applyFill="1" applyBorder="1" applyAlignment="1">
      <alignment horizontal="center" vertical="center" wrapText="1"/>
    </xf>
    <xf numFmtId="181" fontId="3" fillId="0" borderId="5" xfId="0" applyNumberFormat="1" applyFont="1" applyFill="1" applyBorder="1" applyAlignment="1">
      <alignment horizontal="center" vertical="center"/>
    </xf>
    <xf numFmtId="178" fontId="3" fillId="0" borderId="3" xfId="0" applyNumberFormat="1" applyFont="1" applyFill="1" applyBorder="1" applyAlignment="1">
      <alignment horizontal="center" vertical="center"/>
    </xf>
    <xf numFmtId="178" fontId="3" fillId="0" borderId="4" xfId="0" applyNumberFormat="1" applyFont="1" applyFill="1" applyBorder="1" applyAlignment="1">
      <alignment horizontal="center" vertical="center"/>
    </xf>
    <xf numFmtId="178" fontId="3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/>
    </xf>
    <xf numFmtId="176" fontId="15" fillId="0" borderId="6" xfId="0" applyNumberFormat="1" applyFont="1" applyFill="1" applyBorder="1" applyAlignment="1">
      <alignment horizontal="center" vertical="center" wrapText="1"/>
    </xf>
    <xf numFmtId="176" fontId="15" fillId="0" borderId="7" xfId="0" applyNumberFormat="1" applyFont="1" applyFill="1" applyBorder="1" applyAlignment="1">
      <alignment horizontal="center" vertical="center" wrapText="1"/>
    </xf>
    <xf numFmtId="176" fontId="15" fillId="0" borderId="8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91"/>
  <sheetViews>
    <sheetView tabSelected="1" workbookViewId="0">
      <pane xSplit="1" ySplit="6" topLeftCell="B566" activePane="bottomRight" state="frozen"/>
      <selection/>
      <selection pane="topRight"/>
      <selection pane="bottomLeft"/>
      <selection pane="bottomRight" activeCell="Q11" sqref="Q11"/>
    </sheetView>
  </sheetViews>
  <sheetFormatPr defaultColWidth="9" defaultRowHeight="13.5"/>
  <cols>
    <col min="1" max="1" width="5.25" style="5" customWidth="1"/>
    <col min="2" max="2" width="5.75" style="5" customWidth="1"/>
    <col min="3" max="3" width="22.125" style="6" customWidth="1"/>
    <col min="4" max="4" width="29.625" style="7" customWidth="1"/>
    <col min="5" max="5" width="5.125" style="5" customWidth="1"/>
    <col min="6" max="6" width="9" style="5" customWidth="1"/>
    <col min="7" max="7" width="10.5" style="5" customWidth="1"/>
    <col min="8" max="8" width="11.75" style="8" customWidth="1"/>
    <col min="9" max="9" width="9" style="9" customWidth="1"/>
    <col min="10" max="10" width="35.75" style="10" customWidth="1"/>
    <col min="11" max="11" width="9" style="11" customWidth="1"/>
    <col min="12" max="12" width="14" style="11" customWidth="1"/>
    <col min="13" max="13" width="13.375" style="5" customWidth="1"/>
    <col min="14" max="14" width="16" style="5" customWidth="1"/>
    <col min="15" max="15" width="10.375" style="5" customWidth="1"/>
    <col min="16" max="16" width="9" style="5"/>
    <col min="17" max="17" width="9.375" style="5"/>
    <col min="18" max="16383" width="9" style="5"/>
    <col min="16384" max="16384" width="9" style="12"/>
  </cols>
  <sheetData>
    <row r="1" ht="21" customHeight="1" spans="1:1">
      <c r="A1" s="5" t="s">
        <v>0</v>
      </c>
    </row>
    <row r="2" ht="30.75" customHeight="1" spans="1:1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68"/>
      <c r="K2" s="68"/>
      <c r="L2" s="68"/>
      <c r="M2" s="13"/>
      <c r="N2" s="13"/>
      <c r="O2" s="13"/>
    </row>
    <row r="3" s="1" customFormat="1" ht="14.25" spans="1:15">
      <c r="A3" s="14" t="s">
        <v>2</v>
      </c>
      <c r="B3" s="14" t="s">
        <v>3</v>
      </c>
      <c r="C3" s="14"/>
      <c r="D3" s="15" t="s">
        <v>4</v>
      </c>
      <c r="E3" s="15"/>
      <c r="F3" s="15"/>
      <c r="G3" s="15"/>
      <c r="H3" s="15"/>
      <c r="I3" s="14" t="s">
        <v>5</v>
      </c>
      <c r="J3" s="69"/>
      <c r="K3" s="69" t="s">
        <v>6</v>
      </c>
      <c r="L3" s="69"/>
      <c r="M3" s="14"/>
      <c r="N3" s="14"/>
      <c r="O3" s="14"/>
    </row>
    <row r="4" s="1" customFormat="1" ht="14.25" spans="1:15">
      <c r="A4" s="14"/>
      <c r="B4" s="14" t="s">
        <v>7</v>
      </c>
      <c r="C4" s="14"/>
      <c r="D4" s="15" t="s">
        <v>8</v>
      </c>
      <c r="E4" s="15"/>
      <c r="F4" s="15"/>
      <c r="G4" s="15"/>
      <c r="H4" s="15"/>
      <c r="I4" s="14" t="s">
        <v>9</v>
      </c>
      <c r="J4" s="69"/>
      <c r="K4" s="69" t="s">
        <v>10</v>
      </c>
      <c r="L4" s="69"/>
      <c r="M4" s="14"/>
      <c r="N4" s="14"/>
      <c r="O4" s="14"/>
    </row>
    <row r="5" s="2" customFormat="1" spans="1:15">
      <c r="A5" s="14"/>
      <c r="B5" s="16" t="s">
        <v>11</v>
      </c>
      <c r="C5" s="16" t="s">
        <v>12</v>
      </c>
      <c r="D5" s="17" t="s">
        <v>13</v>
      </c>
      <c r="E5" s="16" t="s">
        <v>14</v>
      </c>
      <c r="F5" s="16" t="s">
        <v>15</v>
      </c>
      <c r="G5" s="18" t="s">
        <v>16</v>
      </c>
      <c r="H5" s="19" t="s">
        <v>17</v>
      </c>
      <c r="I5" s="16" t="s">
        <v>18</v>
      </c>
      <c r="J5" s="70"/>
      <c r="K5" s="70"/>
      <c r="L5" s="70"/>
      <c r="M5" s="16" t="s">
        <v>19</v>
      </c>
      <c r="N5" s="16" t="s">
        <v>20</v>
      </c>
      <c r="O5" s="16" t="s">
        <v>21</v>
      </c>
    </row>
    <row r="6" s="2" customFormat="1" ht="33" spans="1:15">
      <c r="A6" s="14"/>
      <c r="B6" s="16"/>
      <c r="C6" s="16"/>
      <c r="D6" s="17"/>
      <c r="E6" s="16"/>
      <c r="F6" s="16"/>
      <c r="G6" s="18"/>
      <c r="H6" s="19"/>
      <c r="I6" s="71" t="s">
        <v>22</v>
      </c>
      <c r="J6" s="72" t="s">
        <v>23</v>
      </c>
      <c r="K6" s="72" t="s">
        <v>24</v>
      </c>
      <c r="L6" s="72" t="s">
        <v>25</v>
      </c>
      <c r="M6" s="16"/>
      <c r="N6" s="16"/>
      <c r="O6" s="16"/>
    </row>
    <row r="7" s="1" customFormat="1" ht="22.5" customHeight="1" spans="1:15">
      <c r="A7" s="18" t="s">
        <v>26</v>
      </c>
      <c r="B7" s="20">
        <v>1</v>
      </c>
      <c r="C7" s="21" t="s">
        <v>27</v>
      </c>
      <c r="D7" s="22" t="s">
        <v>28</v>
      </c>
      <c r="E7" s="20" t="s">
        <v>29</v>
      </c>
      <c r="F7" s="20">
        <v>12610.59</v>
      </c>
      <c r="G7" s="23">
        <v>9.18</v>
      </c>
      <c r="H7" s="22">
        <f t="shared" ref="H7:H35" si="0">F7*G7</f>
        <v>115765.2162</v>
      </c>
      <c r="I7" s="73">
        <v>9.88</v>
      </c>
      <c r="J7" s="74" t="s">
        <v>30</v>
      </c>
      <c r="K7" s="74" t="s">
        <v>31</v>
      </c>
      <c r="L7" s="74">
        <v>18637771800</v>
      </c>
      <c r="M7" s="21" t="s">
        <v>32</v>
      </c>
      <c r="N7" s="20">
        <f>G7</f>
        <v>9.18</v>
      </c>
      <c r="O7" s="20"/>
    </row>
    <row r="8" s="1" customFormat="1" ht="14.25" spans="1:15">
      <c r="A8" s="18"/>
      <c r="B8" s="24"/>
      <c r="C8" s="25"/>
      <c r="D8" s="26"/>
      <c r="E8" s="24"/>
      <c r="F8" s="24"/>
      <c r="G8" s="27"/>
      <c r="H8" s="26"/>
      <c r="I8" s="73">
        <v>9.69</v>
      </c>
      <c r="J8" s="74" t="s">
        <v>33</v>
      </c>
      <c r="K8" s="74" t="s">
        <v>34</v>
      </c>
      <c r="L8" s="74">
        <v>13598822884</v>
      </c>
      <c r="M8" s="25"/>
      <c r="N8" s="24"/>
      <c r="O8" s="24"/>
    </row>
    <row r="9" s="1" customFormat="1" ht="14.25" spans="1:15">
      <c r="A9" s="18"/>
      <c r="B9" s="24"/>
      <c r="C9" s="25"/>
      <c r="D9" s="26"/>
      <c r="E9" s="24"/>
      <c r="F9" s="24"/>
      <c r="G9" s="27"/>
      <c r="H9" s="26"/>
      <c r="I9" s="73">
        <v>9.98</v>
      </c>
      <c r="J9" s="74" t="s">
        <v>35</v>
      </c>
      <c r="K9" s="74" t="s">
        <v>36</v>
      </c>
      <c r="L9" s="74">
        <v>15925228751</v>
      </c>
      <c r="M9" s="25"/>
      <c r="N9" s="24"/>
      <c r="O9" s="24"/>
    </row>
    <row r="10" s="1" customFormat="1" ht="24" customHeight="1" spans="1:15">
      <c r="A10" s="18"/>
      <c r="B10" s="28"/>
      <c r="C10" s="29"/>
      <c r="D10" s="30"/>
      <c r="E10" s="28"/>
      <c r="F10" s="28"/>
      <c r="G10" s="31"/>
      <c r="H10" s="30"/>
      <c r="I10" s="75">
        <v>9.18</v>
      </c>
      <c r="J10" s="76" t="s">
        <v>37</v>
      </c>
      <c r="K10" s="76"/>
      <c r="L10" s="76"/>
      <c r="M10" s="29"/>
      <c r="N10" s="28"/>
      <c r="O10" s="28"/>
    </row>
    <row r="11" s="3" customFormat="1" ht="25.5" customHeight="1" spans="1:15">
      <c r="A11" s="18"/>
      <c r="B11" s="32">
        <v>2</v>
      </c>
      <c r="C11" s="33" t="s">
        <v>38</v>
      </c>
      <c r="D11" s="34"/>
      <c r="E11" s="32" t="s">
        <v>29</v>
      </c>
      <c r="F11" s="20">
        <v>4553.1</v>
      </c>
      <c r="G11" s="20">
        <v>3</v>
      </c>
      <c r="H11" s="35">
        <f t="shared" ref="H11:H15" si="1">F11*G11</f>
        <v>13659.3</v>
      </c>
      <c r="I11" s="73">
        <v>3.58</v>
      </c>
      <c r="J11" s="74" t="s">
        <v>39</v>
      </c>
      <c r="K11" s="74" t="s">
        <v>40</v>
      </c>
      <c r="L11" s="74">
        <v>18850558266</v>
      </c>
      <c r="M11" s="21" t="s">
        <v>32</v>
      </c>
      <c r="N11" s="32">
        <f>G11</f>
        <v>3</v>
      </c>
      <c r="O11" s="32"/>
    </row>
    <row r="12" s="3" customFormat="1" ht="25.5" customHeight="1" spans="1:15">
      <c r="A12" s="18"/>
      <c r="B12" s="36"/>
      <c r="C12" s="37"/>
      <c r="D12" s="38"/>
      <c r="E12" s="36"/>
      <c r="F12" s="24"/>
      <c r="G12" s="24"/>
      <c r="H12" s="39"/>
      <c r="I12" s="73">
        <v>3.67</v>
      </c>
      <c r="J12" s="74" t="s">
        <v>41</v>
      </c>
      <c r="K12" s="74" t="s">
        <v>42</v>
      </c>
      <c r="L12" s="74">
        <v>13696938182</v>
      </c>
      <c r="M12" s="25"/>
      <c r="N12" s="36"/>
      <c r="O12" s="36"/>
    </row>
    <row r="13" s="3" customFormat="1" ht="25.5" customHeight="1" spans="1:15">
      <c r="A13" s="18"/>
      <c r="B13" s="36"/>
      <c r="C13" s="37"/>
      <c r="D13" s="38"/>
      <c r="E13" s="36"/>
      <c r="F13" s="24"/>
      <c r="G13" s="24"/>
      <c r="H13" s="39"/>
      <c r="I13" s="73">
        <v>3.79</v>
      </c>
      <c r="J13" s="74" t="s">
        <v>43</v>
      </c>
      <c r="K13" s="74" t="s">
        <v>44</v>
      </c>
      <c r="L13" s="74">
        <v>15959110193</v>
      </c>
      <c r="M13" s="25"/>
      <c r="N13" s="36"/>
      <c r="O13" s="36"/>
    </row>
    <row r="14" s="3" customFormat="1" ht="25.5" customHeight="1" spans="1:15">
      <c r="A14" s="18"/>
      <c r="B14" s="40"/>
      <c r="C14" s="41"/>
      <c r="D14" s="42"/>
      <c r="E14" s="40"/>
      <c r="F14" s="28"/>
      <c r="G14" s="28"/>
      <c r="H14" s="43"/>
      <c r="I14" s="73">
        <v>3</v>
      </c>
      <c r="J14" s="77" t="s">
        <v>37</v>
      </c>
      <c r="K14" s="78"/>
      <c r="L14" s="79"/>
      <c r="M14" s="29"/>
      <c r="N14" s="40"/>
      <c r="O14" s="40"/>
    </row>
    <row r="15" s="3" customFormat="1" ht="25.5" customHeight="1" spans="1:15">
      <c r="A15" s="18"/>
      <c r="B15" s="32">
        <v>3</v>
      </c>
      <c r="C15" s="33" t="s">
        <v>45</v>
      </c>
      <c r="D15" s="33" t="s">
        <v>46</v>
      </c>
      <c r="E15" s="33" t="s">
        <v>29</v>
      </c>
      <c r="F15" s="21">
        <v>786</v>
      </c>
      <c r="G15" s="21">
        <v>3.56</v>
      </c>
      <c r="H15" s="33">
        <f t="shared" si="1"/>
        <v>2798.16</v>
      </c>
      <c r="I15" s="73">
        <v>4.37</v>
      </c>
      <c r="J15" s="74" t="s">
        <v>47</v>
      </c>
      <c r="K15" s="74" t="s">
        <v>48</v>
      </c>
      <c r="L15" s="74">
        <v>15069280976</v>
      </c>
      <c r="M15" s="21" t="s">
        <v>32</v>
      </c>
      <c r="N15" s="32">
        <f>G15</f>
        <v>3.56</v>
      </c>
      <c r="O15" s="32"/>
    </row>
    <row r="16" s="3" customFormat="1" ht="25.5" customHeight="1" spans="1:15">
      <c r="A16" s="18"/>
      <c r="B16" s="36"/>
      <c r="C16" s="37"/>
      <c r="D16" s="37"/>
      <c r="E16" s="37"/>
      <c r="F16" s="25"/>
      <c r="G16" s="25"/>
      <c r="H16" s="37"/>
      <c r="I16" s="73">
        <v>4.29</v>
      </c>
      <c r="J16" s="74" t="s">
        <v>49</v>
      </c>
      <c r="K16" s="74" t="s">
        <v>50</v>
      </c>
      <c r="L16" s="74">
        <v>13733891742</v>
      </c>
      <c r="M16" s="25"/>
      <c r="N16" s="36"/>
      <c r="O16" s="36"/>
    </row>
    <row r="17" s="3" customFormat="1" ht="25.5" customHeight="1" spans="1:15">
      <c r="A17" s="18"/>
      <c r="B17" s="36"/>
      <c r="C17" s="37"/>
      <c r="D17" s="37"/>
      <c r="E17" s="37"/>
      <c r="F17" s="25"/>
      <c r="G17" s="25"/>
      <c r="H17" s="37"/>
      <c r="I17" s="73">
        <v>3.96</v>
      </c>
      <c r="J17" s="74" t="s">
        <v>51</v>
      </c>
      <c r="K17" s="74" t="s">
        <v>52</v>
      </c>
      <c r="L17" s="74">
        <v>13869222278</v>
      </c>
      <c r="M17" s="25"/>
      <c r="N17" s="36"/>
      <c r="O17" s="36"/>
    </row>
    <row r="18" s="3" customFormat="1" ht="25.5" customHeight="1" spans="1:15">
      <c r="A18" s="18"/>
      <c r="B18" s="40"/>
      <c r="C18" s="41"/>
      <c r="D18" s="41"/>
      <c r="E18" s="41"/>
      <c r="F18" s="29"/>
      <c r="G18" s="29"/>
      <c r="H18" s="41"/>
      <c r="I18" s="73">
        <v>2.91</v>
      </c>
      <c r="J18" s="77" t="s">
        <v>37</v>
      </c>
      <c r="K18" s="78"/>
      <c r="L18" s="79"/>
      <c r="M18" s="29"/>
      <c r="N18" s="40"/>
      <c r="O18" s="40"/>
    </row>
    <row r="19" s="3" customFormat="1" ht="25.5" customHeight="1" spans="1:15">
      <c r="A19" s="18"/>
      <c r="B19" s="32">
        <v>8</v>
      </c>
      <c r="C19" s="33" t="s">
        <v>53</v>
      </c>
      <c r="D19" s="33" t="s">
        <v>54</v>
      </c>
      <c r="E19" s="33" t="s">
        <v>29</v>
      </c>
      <c r="F19" s="33">
        <v>9244.9</v>
      </c>
      <c r="G19" s="33">
        <f>7.08</f>
        <v>7.08</v>
      </c>
      <c r="H19" s="33">
        <f>F19*G19</f>
        <v>65453.892</v>
      </c>
      <c r="I19" s="80">
        <f>11.54*0.87</f>
        <v>10.0398</v>
      </c>
      <c r="J19" s="74" t="s">
        <v>55</v>
      </c>
      <c r="K19" s="74" t="s">
        <v>56</v>
      </c>
      <c r="L19" s="74">
        <v>13901514341</v>
      </c>
      <c r="M19" s="33" t="s">
        <v>57</v>
      </c>
      <c r="N19" s="32">
        <f>G19</f>
        <v>7.08</v>
      </c>
      <c r="O19" s="81"/>
    </row>
    <row r="20" s="3" customFormat="1" ht="25.5" customHeight="1" spans="1:15">
      <c r="A20" s="18"/>
      <c r="B20" s="36"/>
      <c r="C20" s="37"/>
      <c r="D20" s="37"/>
      <c r="E20" s="37"/>
      <c r="F20" s="37"/>
      <c r="G20" s="37"/>
      <c r="H20" s="37"/>
      <c r="I20" s="80">
        <f>9.7*0.87</f>
        <v>8.439</v>
      </c>
      <c r="J20" s="74" t="s">
        <v>58</v>
      </c>
      <c r="K20" s="74" t="s">
        <v>59</v>
      </c>
      <c r="L20" s="74">
        <v>18288665559</v>
      </c>
      <c r="M20" s="37"/>
      <c r="N20" s="36"/>
      <c r="O20" s="82"/>
    </row>
    <row r="21" s="3" customFormat="1" ht="25.5" customHeight="1" spans="1:15">
      <c r="A21" s="18"/>
      <c r="B21" s="40"/>
      <c r="C21" s="41"/>
      <c r="D21" s="41"/>
      <c r="E21" s="41"/>
      <c r="F21" s="41"/>
      <c r="G21" s="41"/>
      <c r="H21" s="41"/>
      <c r="I21" s="80">
        <f>9.05*0.87</f>
        <v>7.8735</v>
      </c>
      <c r="J21" s="74" t="s">
        <v>60</v>
      </c>
      <c r="K21" s="74"/>
      <c r="L21" s="83">
        <v>13983461688</v>
      </c>
      <c r="M21" s="41"/>
      <c r="N21" s="40"/>
      <c r="O21" s="84"/>
    </row>
    <row r="22" s="1" customFormat="1" ht="26.25" customHeight="1" spans="1:15">
      <c r="A22" s="18"/>
      <c r="B22" s="20">
        <v>5</v>
      </c>
      <c r="C22" s="21" t="s">
        <v>61</v>
      </c>
      <c r="D22" s="22"/>
      <c r="E22" s="20" t="s">
        <v>29</v>
      </c>
      <c r="F22" s="44">
        <v>5108.53</v>
      </c>
      <c r="G22" s="44">
        <v>1</v>
      </c>
      <c r="H22" s="45">
        <f t="shared" ref="H22" si="2">F22*G22</f>
        <v>5108.53</v>
      </c>
      <c r="I22" s="50">
        <v>1.32</v>
      </c>
      <c r="J22" s="76" t="s">
        <v>62</v>
      </c>
      <c r="K22" s="76" t="s">
        <v>63</v>
      </c>
      <c r="L22" s="76">
        <v>13973161241</v>
      </c>
      <c r="M22" s="21" t="s">
        <v>32</v>
      </c>
      <c r="N22" s="20">
        <f t="shared" ref="N22:N35" si="3">G22</f>
        <v>1</v>
      </c>
      <c r="O22" s="20"/>
    </row>
    <row r="23" s="1" customFormat="1" ht="26.25" customHeight="1" spans="1:15">
      <c r="A23" s="18"/>
      <c r="B23" s="24"/>
      <c r="C23" s="25"/>
      <c r="D23" s="26"/>
      <c r="E23" s="24"/>
      <c r="F23" s="46"/>
      <c r="G23" s="46"/>
      <c r="H23" s="47"/>
      <c r="I23" s="50">
        <v>1.1</v>
      </c>
      <c r="J23" s="76" t="s">
        <v>64</v>
      </c>
      <c r="K23" s="76" t="s">
        <v>65</v>
      </c>
      <c r="L23" s="76">
        <v>15980068183</v>
      </c>
      <c r="M23" s="25"/>
      <c r="N23" s="24"/>
      <c r="O23" s="24"/>
    </row>
    <row r="24" s="1" customFormat="1" ht="26.25" customHeight="1" spans="1:15">
      <c r="A24" s="18"/>
      <c r="B24" s="24"/>
      <c r="C24" s="25"/>
      <c r="D24" s="26"/>
      <c r="E24" s="24"/>
      <c r="F24" s="46"/>
      <c r="G24" s="46"/>
      <c r="H24" s="47"/>
      <c r="I24" s="50">
        <v>1.22</v>
      </c>
      <c r="J24" s="76" t="s">
        <v>66</v>
      </c>
      <c r="K24" s="76"/>
      <c r="L24" s="76">
        <v>13738207783</v>
      </c>
      <c r="M24" s="25"/>
      <c r="N24" s="24"/>
      <c r="O24" s="24"/>
    </row>
    <row r="25" s="1" customFormat="1" ht="26.25" customHeight="1" spans="1:15">
      <c r="A25" s="18"/>
      <c r="B25" s="28"/>
      <c r="C25" s="29"/>
      <c r="D25" s="30"/>
      <c r="E25" s="28"/>
      <c r="F25" s="48"/>
      <c r="G25" s="48"/>
      <c r="H25" s="49"/>
      <c r="I25" s="50">
        <v>1</v>
      </c>
      <c r="J25" s="76" t="s">
        <v>37</v>
      </c>
      <c r="K25" s="76"/>
      <c r="L25" s="76"/>
      <c r="M25" s="29"/>
      <c r="N25" s="28"/>
      <c r="O25" s="28"/>
    </row>
    <row r="26" s="1" customFormat="1" ht="21" customHeight="1" spans="1:15">
      <c r="A26" s="18"/>
      <c r="B26" s="20">
        <v>6</v>
      </c>
      <c r="C26" s="21" t="s">
        <v>67</v>
      </c>
      <c r="D26" s="22" t="s">
        <v>68</v>
      </c>
      <c r="E26" s="20" t="s">
        <v>29</v>
      </c>
      <c r="F26" s="44">
        <v>4988.84</v>
      </c>
      <c r="G26" s="44">
        <v>2.48</v>
      </c>
      <c r="H26" s="45">
        <f t="shared" si="0"/>
        <v>12372.3232</v>
      </c>
      <c r="I26" s="50">
        <v>3.56</v>
      </c>
      <c r="J26" s="76" t="s">
        <v>69</v>
      </c>
      <c r="K26" s="76" t="s">
        <v>70</v>
      </c>
      <c r="L26" s="76">
        <v>13480194684</v>
      </c>
      <c r="M26" s="21" t="s">
        <v>32</v>
      </c>
      <c r="N26" s="20">
        <f t="shared" si="3"/>
        <v>2.48</v>
      </c>
      <c r="O26" s="20"/>
    </row>
    <row r="27" s="1" customFormat="1" ht="21" customHeight="1" spans="1:15">
      <c r="A27" s="18"/>
      <c r="B27" s="24"/>
      <c r="C27" s="25"/>
      <c r="D27" s="26"/>
      <c r="E27" s="24"/>
      <c r="F27" s="46"/>
      <c r="G27" s="46"/>
      <c r="H27" s="47"/>
      <c r="I27" s="50">
        <v>3.13</v>
      </c>
      <c r="J27" s="76" t="s">
        <v>71</v>
      </c>
      <c r="K27" s="76" t="s">
        <v>72</v>
      </c>
      <c r="L27" s="76">
        <v>18263114787</v>
      </c>
      <c r="M27" s="25"/>
      <c r="N27" s="24"/>
      <c r="O27" s="24"/>
    </row>
    <row r="28" s="1" customFormat="1" ht="21" customHeight="1" spans="1:15">
      <c r="A28" s="18"/>
      <c r="B28" s="24"/>
      <c r="C28" s="25"/>
      <c r="D28" s="26"/>
      <c r="E28" s="24"/>
      <c r="F28" s="46"/>
      <c r="G28" s="46"/>
      <c r="H28" s="47"/>
      <c r="I28" s="50">
        <v>3.33</v>
      </c>
      <c r="J28" s="76" t="s">
        <v>73</v>
      </c>
      <c r="K28" s="76" t="s">
        <v>74</v>
      </c>
      <c r="L28" s="76">
        <v>13392859019</v>
      </c>
      <c r="M28" s="25"/>
      <c r="N28" s="24"/>
      <c r="O28" s="24"/>
    </row>
    <row r="29" s="1" customFormat="1" ht="17.25" customHeight="1" spans="1:15">
      <c r="A29" s="18"/>
      <c r="B29" s="28"/>
      <c r="C29" s="29"/>
      <c r="D29" s="30"/>
      <c r="E29" s="28"/>
      <c r="F29" s="48"/>
      <c r="G29" s="48"/>
      <c r="H29" s="49"/>
      <c r="I29" s="50">
        <v>2.48</v>
      </c>
      <c r="J29" s="76" t="s">
        <v>37</v>
      </c>
      <c r="K29" s="76"/>
      <c r="L29" s="76"/>
      <c r="M29" s="29"/>
      <c r="N29" s="28"/>
      <c r="O29" s="28"/>
    </row>
    <row r="30" s="1" customFormat="1" ht="14.25" spans="1:15">
      <c r="A30" s="18"/>
      <c r="B30" s="20">
        <v>8</v>
      </c>
      <c r="C30" s="21" t="s">
        <v>75</v>
      </c>
      <c r="D30" s="22"/>
      <c r="E30" s="20" t="s">
        <v>29</v>
      </c>
      <c r="F30" s="20">
        <f>1088.007+3429.98+664.53</f>
        <v>5182.517</v>
      </c>
      <c r="G30" s="20">
        <v>3</v>
      </c>
      <c r="H30" s="45">
        <f t="shared" ref="H30" si="4">F30*G30</f>
        <v>15547.551</v>
      </c>
      <c r="I30" s="50">
        <v>3.6</v>
      </c>
      <c r="J30" s="76" t="s">
        <v>76</v>
      </c>
      <c r="K30" s="76" t="s">
        <v>77</v>
      </c>
      <c r="L30" s="76">
        <v>13763373782</v>
      </c>
      <c r="M30" s="21" t="s">
        <v>32</v>
      </c>
      <c r="N30" s="20">
        <f t="shared" si="3"/>
        <v>3</v>
      </c>
      <c r="O30" s="20"/>
    </row>
    <row r="31" s="1" customFormat="1" ht="14.25" spans="1:15">
      <c r="A31" s="18"/>
      <c r="B31" s="24"/>
      <c r="C31" s="25"/>
      <c r="D31" s="26"/>
      <c r="E31" s="24"/>
      <c r="F31" s="24"/>
      <c r="G31" s="24"/>
      <c r="H31" s="47"/>
      <c r="I31" s="50">
        <v>3.5</v>
      </c>
      <c r="J31" s="76" t="s">
        <v>78</v>
      </c>
      <c r="K31" s="76" t="s">
        <v>79</v>
      </c>
      <c r="L31" s="76">
        <v>18617150921</v>
      </c>
      <c r="M31" s="25"/>
      <c r="N31" s="24"/>
      <c r="O31" s="24"/>
    </row>
    <row r="32" s="1" customFormat="1" ht="14.25" spans="1:15">
      <c r="A32" s="18"/>
      <c r="B32" s="24"/>
      <c r="C32" s="25"/>
      <c r="D32" s="26"/>
      <c r="E32" s="24"/>
      <c r="F32" s="24"/>
      <c r="G32" s="24"/>
      <c r="H32" s="47"/>
      <c r="I32" s="50">
        <v>3.38</v>
      </c>
      <c r="J32" s="76" t="s">
        <v>80</v>
      </c>
      <c r="K32" s="76" t="s">
        <v>81</v>
      </c>
      <c r="L32" s="76">
        <v>13276688766</v>
      </c>
      <c r="M32" s="25"/>
      <c r="N32" s="24"/>
      <c r="O32" s="24"/>
    </row>
    <row r="33" s="1" customFormat="1" ht="14.25" spans="1:15">
      <c r="A33" s="18"/>
      <c r="B33" s="28"/>
      <c r="C33" s="29"/>
      <c r="D33" s="30"/>
      <c r="E33" s="28"/>
      <c r="F33" s="28"/>
      <c r="G33" s="28"/>
      <c r="H33" s="49"/>
      <c r="I33" s="50">
        <v>3</v>
      </c>
      <c r="J33" s="76" t="s">
        <v>82</v>
      </c>
      <c r="K33" s="76"/>
      <c r="L33" s="76"/>
      <c r="M33" s="29"/>
      <c r="N33" s="28"/>
      <c r="O33" s="28"/>
    </row>
    <row r="34" s="1" customFormat="1" ht="14.25" spans="1:15">
      <c r="A34" s="18"/>
      <c r="B34" s="20">
        <v>9</v>
      </c>
      <c r="C34" s="50" t="s">
        <v>83</v>
      </c>
      <c r="D34" s="51" t="s">
        <v>84</v>
      </c>
      <c r="E34" s="52" t="s">
        <v>85</v>
      </c>
      <c r="F34" s="53">
        <v>940</v>
      </c>
      <c r="G34" s="53">
        <v>238.82</v>
      </c>
      <c r="H34" s="54">
        <f t="shared" si="0"/>
        <v>224490.8</v>
      </c>
      <c r="I34" s="50" t="s">
        <v>86</v>
      </c>
      <c r="J34" s="76"/>
      <c r="K34" s="76"/>
      <c r="L34" s="76"/>
      <c r="M34" s="50" t="s">
        <v>87</v>
      </c>
      <c r="N34" s="52">
        <f t="shared" si="3"/>
        <v>238.82</v>
      </c>
      <c r="O34" s="52"/>
    </row>
    <row r="35" s="1" customFormat="1" ht="14.25" spans="1:15">
      <c r="A35" s="18"/>
      <c r="B35" s="20">
        <v>10</v>
      </c>
      <c r="C35" s="21" t="s">
        <v>88</v>
      </c>
      <c r="D35" s="22" t="s">
        <v>68</v>
      </c>
      <c r="E35" s="20" t="s">
        <v>89</v>
      </c>
      <c r="F35" s="44">
        <v>200.63</v>
      </c>
      <c r="G35" s="44">
        <v>55</v>
      </c>
      <c r="H35" s="45">
        <f t="shared" si="0"/>
        <v>11034.65</v>
      </c>
      <c r="I35" s="50">
        <v>58.6</v>
      </c>
      <c r="J35" s="76" t="s">
        <v>90</v>
      </c>
      <c r="K35" s="76" t="s">
        <v>91</v>
      </c>
      <c r="L35" s="76">
        <v>13708444496</v>
      </c>
      <c r="M35" s="21" t="s">
        <v>32</v>
      </c>
      <c r="N35" s="20">
        <f t="shared" si="3"/>
        <v>55</v>
      </c>
      <c r="O35" s="20"/>
    </row>
    <row r="36" s="1" customFormat="1" ht="14.25" spans="1:15">
      <c r="A36" s="18"/>
      <c r="B36" s="24"/>
      <c r="C36" s="25"/>
      <c r="D36" s="26"/>
      <c r="E36" s="24"/>
      <c r="F36" s="46"/>
      <c r="G36" s="46"/>
      <c r="H36" s="47"/>
      <c r="I36" s="50">
        <v>65.15</v>
      </c>
      <c r="J36" s="76" t="s">
        <v>92</v>
      </c>
      <c r="K36" s="76" t="s">
        <v>93</v>
      </c>
      <c r="L36" s="76">
        <v>13904525753</v>
      </c>
      <c r="M36" s="25"/>
      <c r="N36" s="24"/>
      <c r="O36" s="24"/>
    </row>
    <row r="37" s="1" customFormat="1" ht="14.25" spans="1:15">
      <c r="A37" s="18"/>
      <c r="B37" s="24"/>
      <c r="C37" s="25"/>
      <c r="D37" s="26"/>
      <c r="E37" s="24"/>
      <c r="F37" s="46"/>
      <c r="G37" s="46"/>
      <c r="H37" s="47"/>
      <c r="I37" s="50">
        <v>68</v>
      </c>
      <c r="J37" s="76" t="s">
        <v>94</v>
      </c>
      <c r="K37" s="76" t="s">
        <v>95</v>
      </c>
      <c r="L37" s="76">
        <v>13908729241</v>
      </c>
      <c r="M37" s="25"/>
      <c r="N37" s="24"/>
      <c r="O37" s="24"/>
    </row>
    <row r="38" s="1" customFormat="1" ht="14.25" spans="1:15">
      <c r="A38" s="18"/>
      <c r="B38" s="28"/>
      <c r="C38" s="29"/>
      <c r="D38" s="30"/>
      <c r="E38" s="28"/>
      <c r="F38" s="48"/>
      <c r="G38" s="48"/>
      <c r="H38" s="49"/>
      <c r="I38" s="50">
        <v>55</v>
      </c>
      <c r="J38" s="85" t="s">
        <v>82</v>
      </c>
      <c r="K38" s="86"/>
      <c r="L38" s="87"/>
      <c r="M38" s="29"/>
      <c r="N38" s="28"/>
      <c r="O38" s="28"/>
    </row>
    <row r="39" s="1" customFormat="1" ht="14.25" spans="1:15">
      <c r="A39" s="18"/>
      <c r="B39" s="24"/>
      <c r="C39" s="37" t="s">
        <v>96</v>
      </c>
      <c r="D39" s="38" t="s">
        <v>68</v>
      </c>
      <c r="E39" s="36" t="s">
        <v>97</v>
      </c>
      <c r="F39" s="46">
        <v>232.206</v>
      </c>
      <c r="G39" s="55">
        <v>40</v>
      </c>
      <c r="H39" s="56">
        <f t="shared" ref="H39" si="5">F39*G39</f>
        <v>9288.24</v>
      </c>
      <c r="I39" s="50">
        <v>40</v>
      </c>
      <c r="J39" s="85" t="s">
        <v>98</v>
      </c>
      <c r="K39" s="86"/>
      <c r="L39" s="87"/>
      <c r="M39" s="25" t="s">
        <v>99</v>
      </c>
      <c r="N39" s="36">
        <f t="shared" ref="N39" si="6">G39</f>
        <v>40</v>
      </c>
      <c r="O39" s="28"/>
    </row>
    <row r="40" s="1" customFormat="1" ht="14.25" spans="1:15">
      <c r="A40" s="18"/>
      <c r="B40" s="24"/>
      <c r="C40" s="37"/>
      <c r="D40" s="38"/>
      <c r="E40" s="36"/>
      <c r="F40" s="46"/>
      <c r="G40" s="55"/>
      <c r="H40" s="56"/>
      <c r="I40" s="50">
        <v>35</v>
      </c>
      <c r="J40" s="85" t="s">
        <v>100</v>
      </c>
      <c r="K40" s="86"/>
      <c r="L40" s="87"/>
      <c r="M40" s="25"/>
      <c r="N40" s="36"/>
      <c r="O40" s="28"/>
    </row>
    <row r="41" s="3" customFormat="1" ht="24.75" customHeight="1" spans="1:15">
      <c r="A41" s="18"/>
      <c r="B41" s="32">
        <v>11</v>
      </c>
      <c r="C41" s="41"/>
      <c r="D41" s="42"/>
      <c r="E41" s="40"/>
      <c r="F41" s="48"/>
      <c r="G41" s="55"/>
      <c r="H41" s="56"/>
      <c r="I41" s="50">
        <v>40</v>
      </c>
      <c r="J41" s="74" t="s">
        <v>82</v>
      </c>
      <c r="K41" s="74"/>
      <c r="L41" s="74"/>
      <c r="M41" s="29"/>
      <c r="N41" s="40"/>
      <c r="O41" s="88"/>
    </row>
    <row r="42" s="1" customFormat="1" ht="14.25" spans="1:15">
      <c r="A42" s="18"/>
      <c r="B42" s="20">
        <v>12</v>
      </c>
      <c r="C42" s="50" t="s">
        <v>101</v>
      </c>
      <c r="D42" s="51" t="s">
        <v>102</v>
      </c>
      <c r="E42" s="52" t="s">
        <v>97</v>
      </c>
      <c r="F42" s="53">
        <v>107.72</v>
      </c>
      <c r="G42" s="53">
        <v>985.35</v>
      </c>
      <c r="H42" s="54">
        <f t="shared" ref="H42:H56" si="7">F42*G42</f>
        <v>106141.902</v>
      </c>
      <c r="I42" s="50" t="s">
        <v>103</v>
      </c>
      <c r="J42" s="76"/>
      <c r="K42" s="76"/>
      <c r="L42" s="76"/>
      <c r="M42" s="50"/>
      <c r="N42" s="52">
        <f t="shared" ref="N41:N56" si="8">G42</f>
        <v>985.35</v>
      </c>
      <c r="O42" s="52"/>
    </row>
    <row r="43" s="1" customFormat="1" ht="14.25" spans="1:15">
      <c r="A43" s="18"/>
      <c r="B43" s="20">
        <v>13</v>
      </c>
      <c r="C43" s="50" t="s">
        <v>104</v>
      </c>
      <c r="D43" s="51" t="s">
        <v>105</v>
      </c>
      <c r="E43" s="52" t="s">
        <v>97</v>
      </c>
      <c r="F43" s="53">
        <v>430.868</v>
      </c>
      <c r="G43" s="53">
        <v>461.43</v>
      </c>
      <c r="H43" s="54">
        <f t="shared" si="7"/>
        <v>198815.42124</v>
      </c>
      <c r="I43" s="50" t="s">
        <v>106</v>
      </c>
      <c r="J43" s="76"/>
      <c r="K43" s="76"/>
      <c r="L43" s="76"/>
      <c r="M43" s="50"/>
      <c r="N43" s="52">
        <f t="shared" si="8"/>
        <v>461.43</v>
      </c>
      <c r="O43" s="52"/>
    </row>
    <row r="44" s="1" customFormat="1" ht="14.25" spans="1:15">
      <c r="A44" s="18"/>
      <c r="B44" s="20">
        <v>14</v>
      </c>
      <c r="C44" s="50" t="s">
        <v>107</v>
      </c>
      <c r="D44" s="51" t="s">
        <v>105</v>
      </c>
      <c r="E44" s="52" t="s">
        <v>97</v>
      </c>
      <c r="F44" s="53">
        <v>598.076</v>
      </c>
      <c r="G44" s="53">
        <v>413.84</v>
      </c>
      <c r="H44" s="54">
        <f t="shared" si="7"/>
        <v>247507.77184</v>
      </c>
      <c r="I44" s="50" t="s">
        <v>108</v>
      </c>
      <c r="J44" s="76"/>
      <c r="K44" s="76"/>
      <c r="L44" s="76"/>
      <c r="M44" s="50"/>
      <c r="N44" s="52">
        <f t="shared" si="8"/>
        <v>413.84</v>
      </c>
      <c r="O44" s="52"/>
    </row>
    <row r="45" s="1" customFormat="1" ht="16.5" spans="1:15">
      <c r="A45" s="18"/>
      <c r="B45" s="20">
        <v>15</v>
      </c>
      <c r="C45" s="21" t="s">
        <v>109</v>
      </c>
      <c r="D45" s="22"/>
      <c r="E45" s="20" t="s">
        <v>85</v>
      </c>
      <c r="F45" s="20">
        <v>1783.26</v>
      </c>
      <c r="G45" s="20">
        <v>4.81</v>
      </c>
      <c r="H45" s="45">
        <f t="shared" si="7"/>
        <v>8577.4806</v>
      </c>
      <c r="I45" s="66">
        <v>5.63</v>
      </c>
      <c r="J45" s="89" t="s">
        <v>110</v>
      </c>
      <c r="K45" s="90" t="s">
        <v>111</v>
      </c>
      <c r="L45" s="91">
        <v>13563448068</v>
      </c>
      <c r="M45" s="21" t="s">
        <v>32</v>
      </c>
      <c r="N45" s="20">
        <f t="shared" si="8"/>
        <v>4.81</v>
      </c>
      <c r="O45" s="20"/>
    </row>
    <row r="46" s="1" customFormat="1" ht="16.5" spans="1:15">
      <c r="A46" s="18"/>
      <c r="B46" s="24"/>
      <c r="C46" s="25"/>
      <c r="D46" s="26"/>
      <c r="E46" s="24"/>
      <c r="F46" s="24"/>
      <c r="G46" s="24"/>
      <c r="H46" s="47"/>
      <c r="I46" s="66">
        <v>6.12</v>
      </c>
      <c r="J46" s="90" t="s">
        <v>112</v>
      </c>
      <c r="K46" s="90" t="s">
        <v>113</v>
      </c>
      <c r="L46" s="91">
        <v>13985550679</v>
      </c>
      <c r="M46" s="25"/>
      <c r="N46" s="24"/>
      <c r="O46" s="24"/>
    </row>
    <row r="47" s="1" customFormat="1" ht="16.5" spans="1:15">
      <c r="A47" s="18"/>
      <c r="B47" s="24"/>
      <c r="C47" s="25"/>
      <c r="D47" s="26"/>
      <c r="E47" s="24"/>
      <c r="F47" s="24"/>
      <c r="G47" s="24"/>
      <c r="H47" s="47"/>
      <c r="I47" s="66">
        <v>5.43</v>
      </c>
      <c r="J47" s="90" t="s">
        <v>114</v>
      </c>
      <c r="K47" s="90" t="s">
        <v>115</v>
      </c>
      <c r="L47" s="91">
        <v>13854821752</v>
      </c>
      <c r="M47" s="25"/>
      <c r="N47" s="24"/>
      <c r="O47" s="24"/>
    </row>
    <row r="48" s="1" customFormat="1" ht="16.5" spans="1:15">
      <c r="A48" s="18"/>
      <c r="B48" s="28"/>
      <c r="C48" s="29"/>
      <c r="D48" s="30"/>
      <c r="E48" s="28"/>
      <c r="F48" s="28"/>
      <c r="G48" s="28"/>
      <c r="H48" s="49"/>
      <c r="I48" s="66">
        <v>4.81</v>
      </c>
      <c r="J48" s="90" t="s">
        <v>37</v>
      </c>
      <c r="K48" s="90"/>
      <c r="L48" s="90"/>
      <c r="M48" s="29"/>
      <c r="N48" s="28"/>
      <c r="O48" s="28"/>
    </row>
    <row r="49" s="1" customFormat="1" ht="20.25" customHeight="1" spans="1:15">
      <c r="A49" s="18"/>
      <c r="B49" s="20">
        <v>16</v>
      </c>
      <c r="C49" s="21" t="s">
        <v>116</v>
      </c>
      <c r="D49" s="22"/>
      <c r="E49" s="20" t="s">
        <v>29</v>
      </c>
      <c r="F49" s="20">
        <v>211.82</v>
      </c>
      <c r="G49" s="20">
        <v>109.2</v>
      </c>
      <c r="H49" s="45">
        <f t="shared" si="7"/>
        <v>23130.744</v>
      </c>
      <c r="I49" s="50">
        <v>109.2</v>
      </c>
      <c r="J49" s="85" t="s">
        <v>37</v>
      </c>
      <c r="K49" s="86"/>
      <c r="L49" s="87"/>
      <c r="M49" s="21"/>
      <c r="N49" s="20">
        <f t="shared" si="8"/>
        <v>109.2</v>
      </c>
      <c r="O49" s="20"/>
    </row>
    <row r="50" s="1" customFormat="1" ht="24" spans="1:15">
      <c r="A50" s="18"/>
      <c r="B50" s="52">
        <v>17</v>
      </c>
      <c r="C50" s="50" t="s">
        <v>117</v>
      </c>
      <c r="D50" s="51"/>
      <c r="E50" s="52" t="s">
        <v>118</v>
      </c>
      <c r="F50" s="52">
        <v>17.986</v>
      </c>
      <c r="G50" s="52">
        <v>1700</v>
      </c>
      <c r="H50" s="54">
        <f t="shared" si="7"/>
        <v>30576.2</v>
      </c>
      <c r="I50" s="50">
        <v>1700</v>
      </c>
      <c r="J50" s="85" t="s">
        <v>37</v>
      </c>
      <c r="K50" s="86"/>
      <c r="L50" s="87"/>
      <c r="M50" s="50"/>
      <c r="N50" s="52">
        <f t="shared" si="8"/>
        <v>1700</v>
      </c>
      <c r="O50" s="52"/>
    </row>
    <row r="51" s="3" customFormat="1" ht="24.75" customHeight="1" spans="1:15">
      <c r="A51" s="18"/>
      <c r="B51" s="32">
        <v>18</v>
      </c>
      <c r="C51" s="33" t="s">
        <v>119</v>
      </c>
      <c r="D51" s="34"/>
      <c r="E51" s="32" t="s">
        <v>29</v>
      </c>
      <c r="F51" s="20">
        <v>4633.82</v>
      </c>
      <c r="G51" s="57">
        <v>43.07</v>
      </c>
      <c r="H51" s="35">
        <f t="shared" si="7"/>
        <v>199578.6274</v>
      </c>
      <c r="I51" s="73">
        <f>55*0.87</f>
        <v>47.85</v>
      </c>
      <c r="J51" s="89" t="s">
        <v>120</v>
      </c>
      <c r="K51" s="74"/>
      <c r="L51" s="74" t="s">
        <v>121</v>
      </c>
      <c r="M51" s="33" t="s">
        <v>32</v>
      </c>
      <c r="N51" s="32">
        <f t="shared" si="8"/>
        <v>43.07</v>
      </c>
      <c r="O51" s="32"/>
    </row>
    <row r="52" s="3" customFormat="1" ht="24.75" customHeight="1" spans="1:15">
      <c r="A52" s="18"/>
      <c r="B52" s="36"/>
      <c r="C52" s="37"/>
      <c r="D52" s="38"/>
      <c r="E52" s="36"/>
      <c r="F52" s="24"/>
      <c r="G52" s="58"/>
      <c r="H52" s="39"/>
      <c r="I52" s="73">
        <f>73*0.87</f>
        <v>63.51</v>
      </c>
      <c r="J52" s="90" t="s">
        <v>122</v>
      </c>
      <c r="K52" s="74"/>
      <c r="L52" s="74" t="s">
        <v>121</v>
      </c>
      <c r="M52" s="37"/>
      <c r="N52" s="36"/>
      <c r="O52" s="36"/>
    </row>
    <row r="53" s="3" customFormat="1" ht="24.75" customHeight="1" spans="1:15">
      <c r="A53" s="18"/>
      <c r="B53" s="36"/>
      <c r="C53" s="37"/>
      <c r="D53" s="38"/>
      <c r="E53" s="36"/>
      <c r="F53" s="24"/>
      <c r="G53" s="58"/>
      <c r="H53" s="39"/>
      <c r="I53" s="73">
        <f>61*0.87</f>
        <v>53.07</v>
      </c>
      <c r="J53" s="90" t="s">
        <v>123</v>
      </c>
      <c r="K53" s="74"/>
      <c r="L53" s="74" t="s">
        <v>124</v>
      </c>
      <c r="M53" s="37"/>
      <c r="N53" s="36"/>
      <c r="O53" s="36"/>
    </row>
    <row r="54" s="3" customFormat="1" ht="24.75" customHeight="1" spans="1:15">
      <c r="A54" s="18"/>
      <c r="B54" s="40"/>
      <c r="C54" s="41"/>
      <c r="D54" s="42"/>
      <c r="E54" s="40"/>
      <c r="F54" s="28"/>
      <c r="G54" s="59"/>
      <c r="H54" s="43"/>
      <c r="I54" s="73">
        <v>43.07</v>
      </c>
      <c r="J54" s="92" t="s">
        <v>37</v>
      </c>
      <c r="K54" s="93"/>
      <c r="L54" s="94"/>
      <c r="M54" s="41"/>
      <c r="N54" s="40"/>
      <c r="O54" s="40"/>
    </row>
    <row r="55" s="1" customFormat="1" ht="24" spans="1:15">
      <c r="A55" s="18"/>
      <c r="B55" s="52">
        <v>19</v>
      </c>
      <c r="C55" s="50" t="s">
        <v>125</v>
      </c>
      <c r="D55" s="51"/>
      <c r="E55" s="52" t="s">
        <v>29</v>
      </c>
      <c r="F55" s="52">
        <v>2750</v>
      </c>
      <c r="G55" s="52">
        <v>65</v>
      </c>
      <c r="H55" s="54">
        <f t="shared" si="7"/>
        <v>178750</v>
      </c>
      <c r="I55" s="95">
        <v>65</v>
      </c>
      <c r="J55" s="96" t="s">
        <v>126</v>
      </c>
      <c r="K55" s="96"/>
      <c r="L55" s="97"/>
      <c r="M55" s="50"/>
      <c r="N55" s="52">
        <f t="shared" si="8"/>
        <v>65</v>
      </c>
      <c r="O55" s="52"/>
    </row>
    <row r="56" s="1" customFormat="1" ht="14.25" spans="1:15">
      <c r="A56" s="18"/>
      <c r="B56" s="20">
        <v>20</v>
      </c>
      <c r="C56" s="20" t="s">
        <v>127</v>
      </c>
      <c r="D56" s="22" t="s">
        <v>128</v>
      </c>
      <c r="E56" s="60" t="s">
        <v>85</v>
      </c>
      <c r="F56" s="20">
        <v>1473</v>
      </c>
      <c r="G56" s="61">
        <f>I56*0.95</f>
        <v>273.03</v>
      </c>
      <c r="H56" s="45">
        <f t="shared" si="7"/>
        <v>402173.19</v>
      </c>
      <c r="I56" s="98">
        <v>287.4</v>
      </c>
      <c r="J56" s="89" t="s">
        <v>129</v>
      </c>
      <c r="K56" s="90" t="s">
        <v>130</v>
      </c>
      <c r="L56" s="90">
        <v>13935644032</v>
      </c>
      <c r="M56" s="21" t="s">
        <v>131</v>
      </c>
      <c r="N56" s="61">
        <f t="shared" si="8"/>
        <v>273.03</v>
      </c>
      <c r="O56" s="20"/>
    </row>
    <row r="57" s="1" customFormat="1" ht="16.5" spans="1:15">
      <c r="A57" s="18"/>
      <c r="B57" s="24"/>
      <c r="C57" s="24"/>
      <c r="D57" s="26"/>
      <c r="E57" s="62"/>
      <c r="F57" s="24"/>
      <c r="G57" s="63"/>
      <c r="H57" s="47"/>
      <c r="I57" s="66">
        <v>309.03</v>
      </c>
      <c r="J57" s="89" t="s">
        <v>132</v>
      </c>
      <c r="K57" s="90" t="s">
        <v>133</v>
      </c>
      <c r="L57" s="90">
        <v>13459254800</v>
      </c>
      <c r="M57" s="25"/>
      <c r="N57" s="63"/>
      <c r="O57" s="24"/>
    </row>
    <row r="58" s="1" customFormat="1" ht="16.5" spans="1:15">
      <c r="A58" s="18"/>
      <c r="B58" s="28"/>
      <c r="C58" s="28"/>
      <c r="D58" s="30"/>
      <c r="E58" s="64"/>
      <c r="F58" s="28"/>
      <c r="G58" s="65"/>
      <c r="H58" s="49"/>
      <c r="I58" s="66">
        <v>318.3</v>
      </c>
      <c r="J58" s="89" t="s">
        <v>134</v>
      </c>
      <c r="K58" s="90" t="s">
        <v>135</v>
      </c>
      <c r="L58" s="90">
        <v>13960976560</v>
      </c>
      <c r="M58" s="29"/>
      <c r="N58" s="65"/>
      <c r="O58" s="28"/>
    </row>
    <row r="59" s="1" customFormat="1" ht="16.5" spans="1:15">
      <c r="A59" s="18"/>
      <c r="B59" s="52">
        <v>21</v>
      </c>
      <c r="C59" s="50" t="s">
        <v>136</v>
      </c>
      <c r="D59" s="51" t="s">
        <v>128</v>
      </c>
      <c r="E59" s="66" t="s">
        <v>137</v>
      </c>
      <c r="F59" s="52">
        <v>247</v>
      </c>
      <c r="G59" s="67">
        <f>I59*1</f>
        <v>22.65</v>
      </c>
      <c r="H59" s="54">
        <f>F59*G59</f>
        <v>5594.55</v>
      </c>
      <c r="I59" s="66">
        <v>22.65</v>
      </c>
      <c r="J59" s="89" t="s">
        <v>129</v>
      </c>
      <c r="K59" s="90" t="s">
        <v>130</v>
      </c>
      <c r="L59" s="90">
        <v>13935644032</v>
      </c>
      <c r="M59" s="21" t="s">
        <v>138</v>
      </c>
      <c r="N59" s="61">
        <f>G59</f>
        <v>22.65</v>
      </c>
      <c r="O59" s="20"/>
    </row>
    <row r="60" s="1" customFormat="1" ht="16.5" spans="1:15">
      <c r="A60" s="18"/>
      <c r="B60" s="52"/>
      <c r="C60" s="50"/>
      <c r="D60" s="51"/>
      <c r="E60" s="66"/>
      <c r="F60" s="52"/>
      <c r="G60" s="67"/>
      <c r="H60" s="54"/>
      <c r="I60" s="66">
        <v>30.97</v>
      </c>
      <c r="J60" s="89" t="s">
        <v>132</v>
      </c>
      <c r="K60" s="90" t="s">
        <v>133</v>
      </c>
      <c r="L60" s="90">
        <v>13459254800</v>
      </c>
      <c r="M60" s="25"/>
      <c r="N60" s="63"/>
      <c r="O60" s="24"/>
    </row>
    <row r="61" s="1" customFormat="1" ht="16.5" spans="1:15">
      <c r="A61" s="18"/>
      <c r="B61" s="52"/>
      <c r="C61" s="50"/>
      <c r="D61" s="51"/>
      <c r="E61" s="66"/>
      <c r="F61" s="52"/>
      <c r="G61" s="67"/>
      <c r="H61" s="54"/>
      <c r="I61" s="66">
        <v>26.55</v>
      </c>
      <c r="J61" s="89" t="s">
        <v>134</v>
      </c>
      <c r="K61" s="90" t="s">
        <v>135</v>
      </c>
      <c r="L61" s="90">
        <v>13960976560</v>
      </c>
      <c r="M61" s="29"/>
      <c r="N61" s="65"/>
      <c r="O61" s="28"/>
    </row>
    <row r="62" s="1" customFormat="1" ht="16.5" spans="1:15">
      <c r="A62" s="18"/>
      <c r="B62" s="20">
        <v>22</v>
      </c>
      <c r="C62" s="21" t="s">
        <v>127</v>
      </c>
      <c r="D62" s="22" t="s">
        <v>139</v>
      </c>
      <c r="E62" s="60" t="s">
        <v>85</v>
      </c>
      <c r="F62" s="20">
        <v>351</v>
      </c>
      <c r="G62" s="61">
        <f>I62*0.95</f>
        <v>406.7235</v>
      </c>
      <c r="H62" s="45">
        <f>F62*G62</f>
        <v>142759.9485</v>
      </c>
      <c r="I62" s="99">
        <v>428.13</v>
      </c>
      <c r="J62" s="89" t="s">
        <v>129</v>
      </c>
      <c r="K62" s="90" t="s">
        <v>130</v>
      </c>
      <c r="L62" s="90">
        <v>13935644032</v>
      </c>
      <c r="M62" s="21" t="s">
        <v>131</v>
      </c>
      <c r="N62" s="63">
        <f>G62</f>
        <v>406.7235</v>
      </c>
      <c r="O62" s="20"/>
    </row>
    <row r="63" s="1" customFormat="1" ht="16.5" spans="1:15">
      <c r="A63" s="18"/>
      <c r="B63" s="24"/>
      <c r="C63" s="25"/>
      <c r="D63" s="26"/>
      <c r="E63" s="62"/>
      <c r="F63" s="24"/>
      <c r="G63" s="63"/>
      <c r="H63" s="47"/>
      <c r="I63" s="99">
        <v>460.35</v>
      </c>
      <c r="J63" s="89" t="s">
        <v>132</v>
      </c>
      <c r="K63" s="90" t="s">
        <v>133</v>
      </c>
      <c r="L63" s="90">
        <v>13459254800</v>
      </c>
      <c r="M63" s="25"/>
      <c r="N63" s="63"/>
      <c r="O63" s="24"/>
    </row>
    <row r="64" s="1" customFormat="1" ht="16.5" spans="1:15">
      <c r="A64" s="18"/>
      <c r="B64" s="28"/>
      <c r="C64" s="29"/>
      <c r="D64" s="30"/>
      <c r="E64" s="64"/>
      <c r="F64" s="28"/>
      <c r="G64" s="65"/>
      <c r="H64" s="49"/>
      <c r="I64" s="100">
        <v>474.16</v>
      </c>
      <c r="J64" s="89" t="s">
        <v>134</v>
      </c>
      <c r="K64" s="90" t="s">
        <v>135</v>
      </c>
      <c r="L64" s="90">
        <v>13960976560</v>
      </c>
      <c r="M64" s="29"/>
      <c r="N64" s="65"/>
      <c r="O64" s="28"/>
    </row>
    <row r="65" s="1" customFormat="1" ht="16.5" spans="1:15">
      <c r="A65" s="18"/>
      <c r="B65" s="52">
        <v>23</v>
      </c>
      <c r="C65" s="50" t="s">
        <v>136</v>
      </c>
      <c r="D65" s="51" t="s">
        <v>139</v>
      </c>
      <c r="E65" s="66" t="s">
        <v>137</v>
      </c>
      <c r="F65" s="52">
        <v>60</v>
      </c>
      <c r="G65" s="67">
        <f>I67*1</f>
        <v>35.4</v>
      </c>
      <c r="H65" s="54">
        <f>F65*G65</f>
        <v>2124</v>
      </c>
      <c r="I65" s="66">
        <v>43.81</v>
      </c>
      <c r="J65" s="89" t="s">
        <v>129</v>
      </c>
      <c r="K65" s="90" t="s">
        <v>130</v>
      </c>
      <c r="L65" s="90">
        <v>13935644032</v>
      </c>
      <c r="M65" s="21" t="s">
        <v>138</v>
      </c>
      <c r="N65" s="61">
        <f>G65</f>
        <v>35.4</v>
      </c>
      <c r="O65" s="20"/>
    </row>
    <row r="66" s="1" customFormat="1" ht="16.5" spans="1:15">
      <c r="A66" s="18"/>
      <c r="B66" s="52"/>
      <c r="C66" s="50"/>
      <c r="D66" s="51"/>
      <c r="E66" s="66"/>
      <c r="F66" s="52"/>
      <c r="G66" s="67"/>
      <c r="H66" s="54"/>
      <c r="I66" s="66">
        <v>37.17</v>
      </c>
      <c r="J66" s="89" t="s">
        <v>132</v>
      </c>
      <c r="K66" s="90" t="s">
        <v>133</v>
      </c>
      <c r="L66" s="90">
        <v>13459254800</v>
      </c>
      <c r="M66" s="25"/>
      <c r="N66" s="63"/>
      <c r="O66" s="24"/>
    </row>
    <row r="67" s="1" customFormat="1" ht="16.5" spans="1:15">
      <c r="A67" s="18"/>
      <c r="B67" s="52"/>
      <c r="C67" s="50"/>
      <c r="D67" s="51"/>
      <c r="E67" s="66"/>
      <c r="F67" s="52"/>
      <c r="G67" s="67"/>
      <c r="H67" s="54"/>
      <c r="I67" s="66">
        <v>35.4</v>
      </c>
      <c r="J67" s="89" t="s">
        <v>134</v>
      </c>
      <c r="K67" s="90" t="s">
        <v>135</v>
      </c>
      <c r="L67" s="90">
        <v>13960976560</v>
      </c>
      <c r="M67" s="29"/>
      <c r="N67" s="65"/>
      <c r="O67" s="28"/>
    </row>
    <row r="68" s="1" customFormat="1" ht="16.5" spans="1:15">
      <c r="A68" s="18"/>
      <c r="B68" s="20">
        <v>24</v>
      </c>
      <c r="C68" s="21" t="s">
        <v>127</v>
      </c>
      <c r="D68" s="22" t="s">
        <v>140</v>
      </c>
      <c r="E68" s="60" t="s">
        <v>85</v>
      </c>
      <c r="F68" s="20">
        <v>422</v>
      </c>
      <c r="G68" s="61">
        <f>I68*0.95</f>
        <v>565.0505</v>
      </c>
      <c r="H68" s="45">
        <f>F68*G68</f>
        <v>238451.311</v>
      </c>
      <c r="I68" s="66">
        <v>594.79</v>
      </c>
      <c r="J68" s="89" t="s">
        <v>129</v>
      </c>
      <c r="K68" s="90" t="s">
        <v>130</v>
      </c>
      <c r="L68" s="90">
        <v>13935644032</v>
      </c>
      <c r="M68" s="21" t="s">
        <v>131</v>
      </c>
      <c r="N68" s="63">
        <f>G68</f>
        <v>565.0505</v>
      </c>
      <c r="O68" s="20"/>
    </row>
    <row r="69" s="1" customFormat="1" ht="16.5" spans="1:15">
      <c r="A69" s="18"/>
      <c r="B69" s="24"/>
      <c r="C69" s="25"/>
      <c r="D69" s="26"/>
      <c r="E69" s="62"/>
      <c r="F69" s="24"/>
      <c r="G69" s="63"/>
      <c r="H69" s="47"/>
      <c r="I69" s="66">
        <v>639.56</v>
      </c>
      <c r="J69" s="89" t="s">
        <v>132</v>
      </c>
      <c r="K69" s="90" t="s">
        <v>133</v>
      </c>
      <c r="L69" s="90">
        <v>13459254800</v>
      </c>
      <c r="M69" s="25"/>
      <c r="N69" s="63"/>
      <c r="O69" s="24"/>
    </row>
    <row r="70" s="1" customFormat="1" ht="16.5" spans="1:15">
      <c r="A70" s="18"/>
      <c r="B70" s="28"/>
      <c r="C70" s="29"/>
      <c r="D70" s="30"/>
      <c r="E70" s="64"/>
      <c r="F70" s="28"/>
      <c r="G70" s="65"/>
      <c r="H70" s="49"/>
      <c r="I70" s="104">
        <v>658.74</v>
      </c>
      <c r="J70" s="89" t="s">
        <v>134</v>
      </c>
      <c r="K70" s="90" t="s">
        <v>135</v>
      </c>
      <c r="L70" s="90">
        <v>13960976560</v>
      </c>
      <c r="M70" s="29"/>
      <c r="N70" s="65"/>
      <c r="O70" s="28"/>
    </row>
    <row r="71" s="1" customFormat="1" ht="16.5" spans="1:15">
      <c r="A71" s="18"/>
      <c r="B71" s="52">
        <v>25</v>
      </c>
      <c r="C71" s="50" t="s">
        <v>136</v>
      </c>
      <c r="D71" s="51" t="s">
        <v>140</v>
      </c>
      <c r="E71" s="66" t="s">
        <v>137</v>
      </c>
      <c r="F71" s="52">
        <v>72</v>
      </c>
      <c r="G71" s="67">
        <f>I72*1</f>
        <v>48.67</v>
      </c>
      <c r="H71" s="54">
        <f>F71*G71</f>
        <v>3504.24</v>
      </c>
      <c r="I71" s="105">
        <v>54.77</v>
      </c>
      <c r="J71" s="89" t="s">
        <v>129</v>
      </c>
      <c r="K71" s="90" t="s">
        <v>130</v>
      </c>
      <c r="L71" s="90">
        <v>13935644032</v>
      </c>
      <c r="M71" s="21" t="s">
        <v>138</v>
      </c>
      <c r="N71" s="61">
        <f>G71</f>
        <v>48.67</v>
      </c>
      <c r="O71" s="20"/>
    </row>
    <row r="72" s="1" customFormat="1" ht="16.5" spans="1:15">
      <c r="A72" s="18"/>
      <c r="B72" s="52"/>
      <c r="C72" s="50"/>
      <c r="D72" s="51"/>
      <c r="E72" s="66"/>
      <c r="F72" s="52"/>
      <c r="G72" s="67"/>
      <c r="H72" s="54"/>
      <c r="I72" s="105">
        <v>48.67</v>
      </c>
      <c r="J72" s="89" t="s">
        <v>132</v>
      </c>
      <c r="K72" s="90" t="s">
        <v>133</v>
      </c>
      <c r="L72" s="90">
        <v>13459254800</v>
      </c>
      <c r="M72" s="25"/>
      <c r="N72" s="63"/>
      <c r="O72" s="24"/>
    </row>
    <row r="73" s="1" customFormat="1" ht="16.5" spans="1:15">
      <c r="A73" s="18"/>
      <c r="B73" s="52"/>
      <c r="C73" s="50"/>
      <c r="D73" s="51"/>
      <c r="E73" s="66"/>
      <c r="F73" s="52"/>
      <c r="G73" s="67"/>
      <c r="H73" s="54"/>
      <c r="I73" s="105">
        <v>53.1</v>
      </c>
      <c r="J73" s="89" t="s">
        <v>134</v>
      </c>
      <c r="K73" s="90" t="s">
        <v>135</v>
      </c>
      <c r="L73" s="90">
        <v>13960976560</v>
      </c>
      <c r="M73" s="29"/>
      <c r="N73" s="65"/>
      <c r="O73" s="28"/>
    </row>
    <row r="74" s="1" customFormat="1" ht="16.5" spans="1:15">
      <c r="A74" s="18"/>
      <c r="B74" s="20">
        <v>26</v>
      </c>
      <c r="C74" s="50" t="s">
        <v>127</v>
      </c>
      <c r="D74" s="51" t="s">
        <v>141</v>
      </c>
      <c r="E74" s="66" t="s">
        <v>85</v>
      </c>
      <c r="F74" s="52">
        <v>119</v>
      </c>
      <c r="G74" s="67">
        <f>I74*0.95</f>
        <v>744.477</v>
      </c>
      <c r="H74" s="54">
        <f>F74*G74</f>
        <v>88592.763</v>
      </c>
      <c r="I74" s="106">
        <v>783.66</v>
      </c>
      <c r="J74" s="89" t="s">
        <v>129</v>
      </c>
      <c r="K74" s="90" t="s">
        <v>130</v>
      </c>
      <c r="L74" s="90">
        <v>13935644032</v>
      </c>
      <c r="M74" s="21" t="s">
        <v>131</v>
      </c>
      <c r="N74" s="61">
        <f>G74</f>
        <v>744.477</v>
      </c>
      <c r="O74" s="20"/>
    </row>
    <row r="75" s="1" customFormat="1" ht="16.5" spans="1:15">
      <c r="A75" s="18"/>
      <c r="B75" s="24"/>
      <c r="C75" s="50"/>
      <c r="D75" s="51"/>
      <c r="E75" s="66"/>
      <c r="F75" s="52"/>
      <c r="G75" s="67"/>
      <c r="H75" s="54"/>
      <c r="I75" s="105">
        <v>842.65</v>
      </c>
      <c r="J75" s="89" t="s">
        <v>132</v>
      </c>
      <c r="K75" s="90" t="s">
        <v>133</v>
      </c>
      <c r="L75" s="90">
        <v>13459254800</v>
      </c>
      <c r="M75" s="25"/>
      <c r="N75" s="63"/>
      <c r="O75" s="24"/>
    </row>
    <row r="76" s="1" customFormat="1" ht="16.5" spans="1:15">
      <c r="A76" s="18"/>
      <c r="B76" s="28"/>
      <c r="C76" s="50"/>
      <c r="D76" s="51"/>
      <c r="E76" s="66"/>
      <c r="F76" s="52"/>
      <c r="G76" s="67"/>
      <c r="H76" s="54"/>
      <c r="I76" s="105">
        <v>867.92</v>
      </c>
      <c r="J76" s="89" t="s">
        <v>134</v>
      </c>
      <c r="K76" s="90" t="s">
        <v>135</v>
      </c>
      <c r="L76" s="90">
        <v>13960976560</v>
      </c>
      <c r="M76" s="29"/>
      <c r="N76" s="65"/>
      <c r="O76" s="28"/>
    </row>
    <row r="77" s="1" customFormat="1" ht="16.5" spans="1:15">
      <c r="A77" s="18"/>
      <c r="B77" s="52">
        <v>27</v>
      </c>
      <c r="C77" s="50" t="s">
        <v>136</v>
      </c>
      <c r="D77" s="51" t="s">
        <v>141</v>
      </c>
      <c r="E77" s="66" t="s">
        <v>137</v>
      </c>
      <c r="F77" s="52">
        <v>20</v>
      </c>
      <c r="G77" s="67">
        <f>I78*1</f>
        <v>70.08</v>
      </c>
      <c r="H77" s="54">
        <f>F77*G77</f>
        <v>1401.6</v>
      </c>
      <c r="I77" s="105">
        <f>79.1*0.9</f>
        <v>71.19</v>
      </c>
      <c r="J77" s="89" t="s">
        <v>129</v>
      </c>
      <c r="K77" s="90" t="s">
        <v>130</v>
      </c>
      <c r="L77" s="90">
        <v>13935644032</v>
      </c>
      <c r="M77" s="21" t="s">
        <v>138</v>
      </c>
      <c r="N77" s="61">
        <f>G77</f>
        <v>70.08</v>
      </c>
      <c r="O77" s="20"/>
    </row>
    <row r="78" s="1" customFormat="1" ht="16.5" spans="1:15">
      <c r="A78" s="18"/>
      <c r="B78" s="52"/>
      <c r="C78" s="50"/>
      <c r="D78" s="51"/>
      <c r="E78" s="66"/>
      <c r="F78" s="52"/>
      <c r="G78" s="67"/>
      <c r="H78" s="54"/>
      <c r="I78" s="105">
        <v>70.08</v>
      </c>
      <c r="J78" s="89" t="s">
        <v>132</v>
      </c>
      <c r="K78" s="90" t="s">
        <v>133</v>
      </c>
      <c r="L78" s="90">
        <v>13459254800</v>
      </c>
      <c r="M78" s="25"/>
      <c r="N78" s="63"/>
      <c r="O78" s="24"/>
    </row>
    <row r="79" s="1" customFormat="1" ht="16.5" spans="1:15">
      <c r="A79" s="18"/>
      <c r="B79" s="52"/>
      <c r="C79" s="50"/>
      <c r="D79" s="51"/>
      <c r="E79" s="66"/>
      <c r="F79" s="52"/>
      <c r="G79" s="67"/>
      <c r="H79" s="54"/>
      <c r="I79" s="105">
        <v>88.5</v>
      </c>
      <c r="J79" s="89" t="s">
        <v>134</v>
      </c>
      <c r="K79" s="90" t="s">
        <v>135</v>
      </c>
      <c r="L79" s="90">
        <v>13960976560</v>
      </c>
      <c r="M79" s="29"/>
      <c r="N79" s="65"/>
      <c r="O79" s="28"/>
    </row>
    <row r="80" s="1" customFormat="1" ht="27.75" customHeight="1" spans="1:15">
      <c r="A80" s="18"/>
      <c r="B80" s="20">
        <v>28</v>
      </c>
      <c r="C80" s="21" t="s">
        <v>142</v>
      </c>
      <c r="D80" s="22" t="s">
        <v>143</v>
      </c>
      <c r="E80" s="101" t="s">
        <v>144</v>
      </c>
      <c r="F80" s="20">
        <v>57</v>
      </c>
      <c r="G80" s="20">
        <v>750</v>
      </c>
      <c r="H80" s="45">
        <f>F80*G80</f>
        <v>42750</v>
      </c>
      <c r="I80" s="50">
        <v>890</v>
      </c>
      <c r="J80" s="76" t="s">
        <v>145</v>
      </c>
      <c r="K80" s="76"/>
      <c r="L80" s="76">
        <v>13605900965</v>
      </c>
      <c r="M80" s="21" t="s">
        <v>138</v>
      </c>
      <c r="N80" s="20">
        <f>G80</f>
        <v>750</v>
      </c>
      <c r="O80" s="20"/>
    </row>
    <row r="81" s="1" customFormat="1" ht="27.75" customHeight="1" spans="1:15">
      <c r="A81" s="18"/>
      <c r="B81" s="24"/>
      <c r="C81" s="25"/>
      <c r="D81" s="26"/>
      <c r="E81" s="102"/>
      <c r="F81" s="24"/>
      <c r="G81" s="24"/>
      <c r="H81" s="47"/>
      <c r="I81" s="50">
        <v>850</v>
      </c>
      <c r="J81" s="76" t="s">
        <v>146</v>
      </c>
      <c r="K81" s="76"/>
      <c r="L81" s="76">
        <v>18039802262</v>
      </c>
      <c r="M81" s="25"/>
      <c r="N81" s="24"/>
      <c r="O81" s="24"/>
    </row>
    <row r="82" s="1" customFormat="1" ht="27.75" customHeight="1" spans="1:15">
      <c r="A82" s="18"/>
      <c r="B82" s="24"/>
      <c r="C82" s="25"/>
      <c r="D82" s="26"/>
      <c r="E82" s="102"/>
      <c r="F82" s="24"/>
      <c r="G82" s="24"/>
      <c r="H82" s="47"/>
      <c r="I82" s="50">
        <v>780</v>
      </c>
      <c r="J82" s="76" t="s">
        <v>147</v>
      </c>
      <c r="K82" s="76"/>
      <c r="L82" s="76">
        <v>13906075415</v>
      </c>
      <c r="M82" s="25"/>
      <c r="N82" s="24"/>
      <c r="O82" s="24"/>
    </row>
    <row r="83" s="1" customFormat="1" ht="27.75" customHeight="1" spans="1:15">
      <c r="A83" s="18"/>
      <c r="B83" s="28"/>
      <c r="C83" s="29"/>
      <c r="D83" s="30"/>
      <c r="E83" s="103"/>
      <c r="F83" s="28"/>
      <c r="G83" s="28"/>
      <c r="H83" s="49"/>
      <c r="I83" s="50">
        <v>750</v>
      </c>
      <c r="J83" s="85" t="s">
        <v>37</v>
      </c>
      <c r="K83" s="86"/>
      <c r="L83" s="87"/>
      <c r="M83" s="29"/>
      <c r="N83" s="28"/>
      <c r="O83" s="28"/>
    </row>
    <row r="84" s="1" customFormat="1" ht="36" spans="1:15">
      <c r="A84" s="18"/>
      <c r="B84" s="20">
        <v>29</v>
      </c>
      <c r="C84" s="21" t="s">
        <v>148</v>
      </c>
      <c r="D84" s="22" t="s">
        <v>149</v>
      </c>
      <c r="E84" s="20" t="s">
        <v>144</v>
      </c>
      <c r="F84" s="20">
        <v>28</v>
      </c>
      <c r="G84" s="20">
        <v>5819</v>
      </c>
      <c r="H84" s="45">
        <f>F84*G84</f>
        <v>162932</v>
      </c>
      <c r="I84" s="50"/>
      <c r="J84" s="76" t="s">
        <v>150</v>
      </c>
      <c r="K84" s="76"/>
      <c r="L84" s="76"/>
      <c r="M84" s="21" t="s">
        <v>151</v>
      </c>
      <c r="N84" s="52">
        <v>5819</v>
      </c>
      <c r="O84" s="101"/>
    </row>
    <row r="85" s="1" customFormat="1" ht="36" spans="1:15">
      <c r="A85" s="18"/>
      <c r="B85" s="20">
        <v>30</v>
      </c>
      <c r="C85" s="21" t="s">
        <v>152</v>
      </c>
      <c r="D85" s="22" t="s">
        <v>153</v>
      </c>
      <c r="E85" s="20" t="s">
        <v>144</v>
      </c>
      <c r="F85" s="20">
        <v>34</v>
      </c>
      <c r="G85" s="20">
        <v>9491</v>
      </c>
      <c r="H85" s="45">
        <f>F85*G85</f>
        <v>322694</v>
      </c>
      <c r="I85" s="50"/>
      <c r="J85" s="76" t="s">
        <v>150</v>
      </c>
      <c r="K85" s="76"/>
      <c r="L85" s="76"/>
      <c r="M85" s="21" t="s">
        <v>151</v>
      </c>
      <c r="N85" s="52">
        <v>9491</v>
      </c>
      <c r="O85" s="101"/>
    </row>
    <row r="86" s="1" customFormat="1" ht="18" customHeight="1" spans="1:15">
      <c r="A86" s="18"/>
      <c r="B86" s="20">
        <v>31</v>
      </c>
      <c r="C86" s="50" t="s">
        <v>154</v>
      </c>
      <c r="D86" s="22" t="s">
        <v>155</v>
      </c>
      <c r="E86" s="20" t="s">
        <v>156</v>
      </c>
      <c r="F86" s="20">
        <v>38</v>
      </c>
      <c r="G86" s="20">
        <v>242</v>
      </c>
      <c r="H86" s="45">
        <f>F86*G86</f>
        <v>9196</v>
      </c>
      <c r="I86" s="50">
        <v>305.77</v>
      </c>
      <c r="J86" s="76" t="s">
        <v>157</v>
      </c>
      <c r="K86" s="76" t="s">
        <v>158</v>
      </c>
      <c r="L86" s="76">
        <v>13055501171</v>
      </c>
      <c r="M86" s="21" t="s">
        <v>32</v>
      </c>
      <c r="N86" s="20">
        <f>G86</f>
        <v>242</v>
      </c>
      <c r="O86" s="101"/>
    </row>
    <row r="87" s="1" customFormat="1" ht="18" customHeight="1" spans="1:15">
      <c r="A87" s="18"/>
      <c r="B87" s="24"/>
      <c r="C87" s="50"/>
      <c r="D87" s="63"/>
      <c r="E87" s="24"/>
      <c r="F87" s="24"/>
      <c r="G87" s="24"/>
      <c r="H87" s="47"/>
      <c r="I87" s="50">
        <v>356.05</v>
      </c>
      <c r="J87" s="76" t="s">
        <v>159</v>
      </c>
      <c r="K87" s="76" t="s">
        <v>160</v>
      </c>
      <c r="L87" s="76">
        <v>13599503638</v>
      </c>
      <c r="M87" s="25"/>
      <c r="N87" s="24"/>
      <c r="O87" s="102"/>
    </row>
    <row r="88" s="1" customFormat="1" ht="18" customHeight="1" spans="1:15">
      <c r="A88" s="18"/>
      <c r="B88" s="24"/>
      <c r="C88" s="50"/>
      <c r="D88" s="63"/>
      <c r="E88" s="24"/>
      <c r="F88" s="24"/>
      <c r="G88" s="24"/>
      <c r="H88" s="47"/>
      <c r="I88" s="50">
        <v>269.98</v>
      </c>
      <c r="J88" s="76" t="s">
        <v>161</v>
      </c>
      <c r="K88" s="76" t="s">
        <v>162</v>
      </c>
      <c r="L88" s="76">
        <v>13306045699</v>
      </c>
      <c r="M88" s="25"/>
      <c r="N88" s="24"/>
      <c r="O88" s="102"/>
    </row>
    <row r="89" s="1" customFormat="1" ht="24.95" customHeight="1" spans="1:15">
      <c r="A89" s="18"/>
      <c r="B89" s="28"/>
      <c r="C89" s="50"/>
      <c r="D89" s="65"/>
      <c r="E89" s="28"/>
      <c r="F89" s="28"/>
      <c r="G89" s="28"/>
      <c r="H89" s="49"/>
      <c r="I89" s="50">
        <v>242</v>
      </c>
      <c r="J89" s="85" t="s">
        <v>163</v>
      </c>
      <c r="K89" s="86"/>
      <c r="L89" s="87"/>
      <c r="M89" s="29"/>
      <c r="N89" s="28"/>
      <c r="O89" s="103"/>
    </row>
    <row r="90" s="1" customFormat="1" ht="24.95" customHeight="1" spans="1:15">
      <c r="A90" s="18"/>
      <c r="B90" s="20">
        <v>32</v>
      </c>
      <c r="C90" s="50" t="s">
        <v>164</v>
      </c>
      <c r="D90" s="22" t="s">
        <v>165</v>
      </c>
      <c r="E90" s="20" t="s">
        <v>156</v>
      </c>
      <c r="F90" s="20">
        <v>38</v>
      </c>
      <c r="G90" s="20">
        <v>203</v>
      </c>
      <c r="H90" s="45">
        <f>F90*G90</f>
        <v>7714</v>
      </c>
      <c r="I90" s="50">
        <v>237.85</v>
      </c>
      <c r="J90" s="76" t="s">
        <v>157</v>
      </c>
      <c r="K90" s="76" t="s">
        <v>158</v>
      </c>
      <c r="L90" s="76">
        <v>13055501171</v>
      </c>
      <c r="M90" s="21" t="s">
        <v>32</v>
      </c>
      <c r="N90" s="20">
        <f t="shared" ref="N90" si="9">G90</f>
        <v>203</v>
      </c>
      <c r="O90" s="101"/>
    </row>
    <row r="91" s="1" customFormat="1" ht="24.95" customHeight="1" spans="1:15">
      <c r="A91" s="18"/>
      <c r="B91" s="24"/>
      <c r="C91" s="50"/>
      <c r="D91" s="63"/>
      <c r="E91" s="24"/>
      <c r="F91" s="24"/>
      <c r="G91" s="24"/>
      <c r="H91" s="47"/>
      <c r="I91" s="50">
        <v>258.25</v>
      </c>
      <c r="J91" s="76" t="s">
        <v>159</v>
      </c>
      <c r="K91" s="76" t="s">
        <v>160</v>
      </c>
      <c r="L91" s="76">
        <v>13599503638</v>
      </c>
      <c r="M91" s="25"/>
      <c r="N91" s="24"/>
      <c r="O91" s="102"/>
    </row>
    <row r="92" s="1" customFormat="1" ht="24.95" customHeight="1" spans="1:15">
      <c r="A92" s="18"/>
      <c r="B92" s="24"/>
      <c r="C92" s="50"/>
      <c r="D92" s="63"/>
      <c r="E92" s="24"/>
      <c r="F92" s="24"/>
      <c r="G92" s="24"/>
      <c r="H92" s="47"/>
      <c r="I92" s="50">
        <v>226.53</v>
      </c>
      <c r="J92" s="76" t="s">
        <v>161</v>
      </c>
      <c r="K92" s="76" t="s">
        <v>162</v>
      </c>
      <c r="L92" s="76">
        <v>13306045699</v>
      </c>
      <c r="M92" s="25"/>
      <c r="N92" s="24"/>
      <c r="O92" s="102"/>
    </row>
    <row r="93" s="1" customFormat="1" ht="24.95" customHeight="1" spans="1:15">
      <c r="A93" s="18"/>
      <c r="B93" s="28"/>
      <c r="C93" s="50"/>
      <c r="D93" s="65"/>
      <c r="E93" s="28"/>
      <c r="F93" s="28"/>
      <c r="G93" s="28"/>
      <c r="H93" s="49"/>
      <c r="I93" s="50">
        <v>203</v>
      </c>
      <c r="J93" s="85" t="s">
        <v>163</v>
      </c>
      <c r="K93" s="86"/>
      <c r="L93" s="87"/>
      <c r="M93" s="29"/>
      <c r="N93" s="28"/>
      <c r="O93" s="103"/>
    </row>
    <row r="94" s="1" customFormat="1" ht="24.95" customHeight="1" spans="1:15">
      <c r="A94" s="18"/>
      <c r="B94" s="20">
        <v>33</v>
      </c>
      <c r="C94" s="50" t="s">
        <v>166</v>
      </c>
      <c r="D94" s="22" t="s">
        <v>167</v>
      </c>
      <c r="E94" s="20" t="s">
        <v>156</v>
      </c>
      <c r="F94" s="20">
        <v>38</v>
      </c>
      <c r="G94" s="20">
        <v>1129</v>
      </c>
      <c r="H94" s="45">
        <f>F94*G94</f>
        <v>42902</v>
      </c>
      <c r="I94" s="50">
        <v>1496.62</v>
      </c>
      <c r="J94" s="76" t="s">
        <v>157</v>
      </c>
      <c r="K94" s="76" t="s">
        <v>158</v>
      </c>
      <c r="L94" s="76">
        <v>13055501171</v>
      </c>
      <c r="M94" s="21" t="s">
        <v>32</v>
      </c>
      <c r="N94" s="20">
        <f t="shared" ref="N94" si="10">G94</f>
        <v>1129</v>
      </c>
      <c r="O94" s="101"/>
    </row>
    <row r="95" s="1" customFormat="1" ht="24.95" customHeight="1" spans="1:15">
      <c r="A95" s="18"/>
      <c r="B95" s="24"/>
      <c r="C95" s="50"/>
      <c r="D95" s="63"/>
      <c r="E95" s="24"/>
      <c r="F95" s="24"/>
      <c r="G95" s="24"/>
      <c r="H95" s="47"/>
      <c r="I95" s="50">
        <v>1727.66</v>
      </c>
      <c r="J95" s="76" t="s">
        <v>159</v>
      </c>
      <c r="K95" s="76" t="s">
        <v>160</v>
      </c>
      <c r="L95" s="76">
        <v>13599503638</v>
      </c>
      <c r="M95" s="25"/>
      <c r="N95" s="24"/>
      <c r="O95" s="102"/>
    </row>
    <row r="96" s="1" customFormat="1" ht="24.95" customHeight="1" spans="1:15">
      <c r="A96" s="18"/>
      <c r="B96" s="24"/>
      <c r="C96" s="50"/>
      <c r="D96" s="63"/>
      <c r="E96" s="24"/>
      <c r="F96" s="24"/>
      <c r="G96" s="24"/>
      <c r="H96" s="47"/>
      <c r="I96" s="50">
        <v>1255.53</v>
      </c>
      <c r="J96" s="76" t="s">
        <v>161</v>
      </c>
      <c r="K96" s="76" t="s">
        <v>162</v>
      </c>
      <c r="L96" s="76">
        <v>13306045699</v>
      </c>
      <c r="M96" s="25"/>
      <c r="N96" s="24"/>
      <c r="O96" s="102"/>
    </row>
    <row r="97" s="1" customFormat="1" ht="24.95" customHeight="1" spans="1:15">
      <c r="A97" s="18"/>
      <c r="B97" s="28"/>
      <c r="C97" s="50"/>
      <c r="D97" s="65"/>
      <c r="E97" s="28"/>
      <c r="F97" s="28"/>
      <c r="G97" s="28"/>
      <c r="H97" s="49"/>
      <c r="I97" s="50">
        <v>1129</v>
      </c>
      <c r="J97" s="85" t="s">
        <v>163</v>
      </c>
      <c r="K97" s="86"/>
      <c r="L97" s="87"/>
      <c r="M97" s="29"/>
      <c r="N97" s="28"/>
      <c r="O97" s="103"/>
    </row>
    <row r="98" s="1" customFormat="1" ht="24.95" customHeight="1" spans="1:15">
      <c r="A98" s="18"/>
      <c r="B98" s="20">
        <v>34</v>
      </c>
      <c r="C98" s="50" t="s">
        <v>168</v>
      </c>
      <c r="D98" s="22" t="s">
        <v>169</v>
      </c>
      <c r="E98" s="20" t="s">
        <v>156</v>
      </c>
      <c r="F98" s="20">
        <v>38</v>
      </c>
      <c r="G98" s="20">
        <v>1095</v>
      </c>
      <c r="H98" s="45">
        <f>F98*G98</f>
        <v>41610</v>
      </c>
      <c r="I98" s="50">
        <v>1375.86</v>
      </c>
      <c r="J98" s="76" t="s">
        <v>157</v>
      </c>
      <c r="K98" s="76" t="s">
        <v>158</v>
      </c>
      <c r="L98" s="76">
        <v>13055501171</v>
      </c>
      <c r="M98" s="21" t="s">
        <v>32</v>
      </c>
      <c r="N98" s="20">
        <f t="shared" ref="N98" si="11">G98</f>
        <v>1095</v>
      </c>
      <c r="O98" s="101"/>
    </row>
    <row r="99" s="1" customFormat="1" ht="24.95" customHeight="1" spans="1:15">
      <c r="A99" s="18"/>
      <c r="B99" s="24"/>
      <c r="C99" s="50"/>
      <c r="D99" s="26"/>
      <c r="E99" s="24"/>
      <c r="F99" s="24"/>
      <c r="G99" s="24"/>
      <c r="H99" s="47"/>
      <c r="I99" s="50">
        <v>1538.05</v>
      </c>
      <c r="J99" s="76" t="s">
        <v>159</v>
      </c>
      <c r="K99" s="76" t="s">
        <v>160</v>
      </c>
      <c r="L99" s="76">
        <v>13599503638</v>
      </c>
      <c r="M99" s="25"/>
      <c r="N99" s="24"/>
      <c r="O99" s="102"/>
    </row>
    <row r="100" s="1" customFormat="1" ht="24.95" customHeight="1" spans="1:15">
      <c r="A100" s="18"/>
      <c r="B100" s="24"/>
      <c r="C100" s="50"/>
      <c r="D100" s="63"/>
      <c r="E100" s="24"/>
      <c r="F100" s="24"/>
      <c r="G100" s="24"/>
      <c r="H100" s="47"/>
      <c r="I100" s="50">
        <v>1161.75</v>
      </c>
      <c r="J100" s="76" t="s">
        <v>161</v>
      </c>
      <c r="K100" s="76" t="s">
        <v>162</v>
      </c>
      <c r="L100" s="76">
        <v>13306045699</v>
      </c>
      <c r="M100" s="25"/>
      <c r="N100" s="24"/>
      <c r="O100" s="102"/>
    </row>
    <row r="101" s="1" customFormat="1" ht="24.95" customHeight="1" spans="1:15">
      <c r="A101" s="18"/>
      <c r="B101" s="28"/>
      <c r="C101" s="50"/>
      <c r="D101" s="65"/>
      <c r="E101" s="28"/>
      <c r="F101" s="28"/>
      <c r="G101" s="28"/>
      <c r="H101" s="49"/>
      <c r="I101" s="50">
        <v>1095</v>
      </c>
      <c r="J101" s="85" t="s">
        <v>163</v>
      </c>
      <c r="K101" s="86"/>
      <c r="L101" s="87"/>
      <c r="M101" s="29"/>
      <c r="N101" s="28"/>
      <c r="O101" s="103"/>
    </row>
    <row r="102" s="1" customFormat="1" ht="24.95" customHeight="1" spans="1:15">
      <c r="A102" s="18"/>
      <c r="B102" s="20">
        <v>35</v>
      </c>
      <c r="C102" s="50" t="s">
        <v>170</v>
      </c>
      <c r="D102" s="22" t="s">
        <v>171</v>
      </c>
      <c r="E102" s="20" t="s">
        <v>156</v>
      </c>
      <c r="F102" s="20">
        <v>551</v>
      </c>
      <c r="G102" s="20">
        <v>243</v>
      </c>
      <c r="H102" s="45">
        <f>F102*G102</f>
        <v>133893</v>
      </c>
      <c r="I102" s="50">
        <v>282.91</v>
      </c>
      <c r="J102" s="76" t="s">
        <v>157</v>
      </c>
      <c r="K102" s="76" t="s">
        <v>158</v>
      </c>
      <c r="L102" s="76">
        <v>13055501171</v>
      </c>
      <c r="M102" s="21" t="s">
        <v>32</v>
      </c>
      <c r="N102" s="20">
        <f t="shared" ref="N102" si="12">G102</f>
        <v>243</v>
      </c>
      <c r="O102" s="101"/>
    </row>
    <row r="103" s="1" customFormat="1" ht="24.95" customHeight="1" spans="1:15">
      <c r="A103" s="18"/>
      <c r="B103" s="24"/>
      <c r="C103" s="50"/>
      <c r="D103" s="26"/>
      <c r="E103" s="24"/>
      <c r="F103" s="24"/>
      <c r="G103" s="24"/>
      <c r="H103" s="47"/>
      <c r="I103" s="50">
        <v>295.61</v>
      </c>
      <c r="J103" s="76" t="s">
        <v>159</v>
      </c>
      <c r="K103" s="76" t="s">
        <v>160</v>
      </c>
      <c r="L103" s="76">
        <v>13599503638</v>
      </c>
      <c r="M103" s="25"/>
      <c r="N103" s="24"/>
      <c r="O103" s="102"/>
    </row>
    <row r="104" s="1" customFormat="1" ht="24.95" customHeight="1" spans="1:15">
      <c r="A104" s="18"/>
      <c r="B104" s="24"/>
      <c r="C104" s="50"/>
      <c r="D104" s="26"/>
      <c r="E104" s="24"/>
      <c r="F104" s="24"/>
      <c r="G104" s="24"/>
      <c r="H104" s="47"/>
      <c r="I104" s="50">
        <v>269.44</v>
      </c>
      <c r="J104" s="76" t="s">
        <v>161</v>
      </c>
      <c r="K104" s="76" t="s">
        <v>162</v>
      </c>
      <c r="L104" s="76">
        <v>13306045699</v>
      </c>
      <c r="M104" s="25"/>
      <c r="N104" s="24"/>
      <c r="O104" s="102"/>
    </row>
    <row r="105" s="1" customFormat="1" ht="24.95" customHeight="1" spans="1:15">
      <c r="A105" s="18"/>
      <c r="B105" s="28"/>
      <c r="C105" s="50"/>
      <c r="D105" s="30"/>
      <c r="E105" s="28"/>
      <c r="F105" s="28"/>
      <c r="G105" s="28"/>
      <c r="H105" s="49"/>
      <c r="I105" s="50">
        <v>243</v>
      </c>
      <c r="J105" s="85" t="s">
        <v>163</v>
      </c>
      <c r="K105" s="86"/>
      <c r="L105" s="87"/>
      <c r="M105" s="29"/>
      <c r="N105" s="28"/>
      <c r="O105" s="103"/>
    </row>
    <row r="106" s="1" customFormat="1" ht="24.95" customHeight="1" spans="1:15">
      <c r="A106" s="18"/>
      <c r="B106" s="20">
        <v>36</v>
      </c>
      <c r="C106" s="50" t="s">
        <v>172</v>
      </c>
      <c r="D106" s="22" t="s">
        <v>173</v>
      </c>
      <c r="E106" s="20" t="s">
        <v>156</v>
      </c>
      <c r="F106" s="20">
        <v>148</v>
      </c>
      <c r="G106" s="20">
        <v>545</v>
      </c>
      <c r="H106" s="45">
        <f>F106*G106</f>
        <v>80660</v>
      </c>
      <c r="I106" s="50">
        <v>555.78</v>
      </c>
      <c r="J106" s="76" t="s">
        <v>157</v>
      </c>
      <c r="K106" s="76" t="s">
        <v>158</v>
      </c>
      <c r="L106" s="76">
        <v>13055501171</v>
      </c>
      <c r="M106" s="21" t="s">
        <v>32</v>
      </c>
      <c r="N106" s="20">
        <f t="shared" ref="N106" si="13">G106</f>
        <v>545</v>
      </c>
      <c r="O106" s="101"/>
    </row>
    <row r="107" s="1" customFormat="1" ht="24.95" customHeight="1" spans="1:15">
      <c r="A107" s="18"/>
      <c r="B107" s="24"/>
      <c r="C107" s="50"/>
      <c r="D107" s="26"/>
      <c r="E107" s="24"/>
      <c r="F107" s="24"/>
      <c r="G107" s="24"/>
      <c r="H107" s="47"/>
      <c r="I107" s="50">
        <v>554.61</v>
      </c>
      <c r="J107" s="76" t="s">
        <v>159</v>
      </c>
      <c r="K107" s="76" t="s">
        <v>160</v>
      </c>
      <c r="L107" s="76">
        <v>13599503638</v>
      </c>
      <c r="M107" s="25"/>
      <c r="N107" s="24"/>
      <c r="O107" s="102"/>
    </row>
    <row r="108" s="1" customFormat="1" ht="24.95" customHeight="1" spans="1:15">
      <c r="A108" s="18"/>
      <c r="B108" s="24"/>
      <c r="C108" s="50"/>
      <c r="D108" s="26"/>
      <c r="E108" s="24"/>
      <c r="F108" s="24"/>
      <c r="G108" s="24"/>
      <c r="H108" s="47"/>
      <c r="I108" s="50">
        <v>606.26</v>
      </c>
      <c r="J108" s="76" t="s">
        <v>161</v>
      </c>
      <c r="K108" s="76" t="s">
        <v>162</v>
      </c>
      <c r="L108" s="76">
        <v>13306045699</v>
      </c>
      <c r="M108" s="25"/>
      <c r="N108" s="24"/>
      <c r="O108" s="102"/>
    </row>
    <row r="109" s="1" customFormat="1" ht="24.95" customHeight="1" spans="1:15">
      <c r="A109" s="18"/>
      <c r="B109" s="28"/>
      <c r="C109" s="50"/>
      <c r="D109" s="30"/>
      <c r="E109" s="28"/>
      <c r="F109" s="28"/>
      <c r="G109" s="28"/>
      <c r="H109" s="49"/>
      <c r="I109" s="50">
        <v>545</v>
      </c>
      <c r="J109" s="85" t="s">
        <v>163</v>
      </c>
      <c r="K109" s="86"/>
      <c r="L109" s="87"/>
      <c r="M109" s="29"/>
      <c r="N109" s="28"/>
      <c r="O109" s="103"/>
    </row>
    <row r="110" s="1" customFormat="1" ht="24.95" customHeight="1" spans="1:15">
      <c r="A110" s="18"/>
      <c r="B110" s="20">
        <v>37</v>
      </c>
      <c r="C110" s="50" t="s">
        <v>174</v>
      </c>
      <c r="D110" s="22" t="s">
        <v>175</v>
      </c>
      <c r="E110" s="20" t="s">
        <v>156</v>
      </c>
      <c r="F110" s="20">
        <v>551</v>
      </c>
      <c r="G110" s="20">
        <v>1257</v>
      </c>
      <c r="H110" s="45">
        <f>F110*G110</f>
        <v>692607</v>
      </c>
      <c r="I110" s="50">
        <v>1467.01</v>
      </c>
      <c r="J110" s="76" t="s">
        <v>157</v>
      </c>
      <c r="K110" s="76" t="s">
        <v>158</v>
      </c>
      <c r="L110" s="76">
        <v>13055501171</v>
      </c>
      <c r="M110" s="21" t="s">
        <v>32</v>
      </c>
      <c r="N110" s="20">
        <f t="shared" ref="N110" si="14">G110</f>
        <v>1257</v>
      </c>
      <c r="O110" s="101"/>
    </row>
    <row r="111" s="1" customFormat="1" ht="24.95" customHeight="1" spans="1:15">
      <c r="A111" s="18"/>
      <c r="B111" s="24"/>
      <c r="C111" s="50"/>
      <c r="D111" s="26"/>
      <c r="E111" s="24"/>
      <c r="F111" s="24"/>
      <c r="G111" s="24"/>
      <c r="H111" s="47"/>
      <c r="I111" s="50">
        <v>1531.91</v>
      </c>
      <c r="J111" s="76" t="s">
        <v>159</v>
      </c>
      <c r="K111" s="76" t="s">
        <v>160</v>
      </c>
      <c r="L111" s="76">
        <v>13599503638</v>
      </c>
      <c r="M111" s="25"/>
      <c r="N111" s="24"/>
      <c r="O111" s="102"/>
    </row>
    <row r="112" s="1" customFormat="1" ht="24.95" customHeight="1" spans="1:15">
      <c r="A112" s="18"/>
      <c r="B112" s="24"/>
      <c r="C112" s="50"/>
      <c r="D112" s="26"/>
      <c r="E112" s="24"/>
      <c r="F112" s="24"/>
      <c r="G112" s="24"/>
      <c r="H112" s="47"/>
      <c r="I112" s="50">
        <v>1397.19</v>
      </c>
      <c r="J112" s="76" t="s">
        <v>161</v>
      </c>
      <c r="K112" s="76" t="s">
        <v>162</v>
      </c>
      <c r="L112" s="76">
        <v>13306045699</v>
      </c>
      <c r="M112" s="25"/>
      <c r="N112" s="24"/>
      <c r="O112" s="102"/>
    </row>
    <row r="113" s="1" customFormat="1" ht="24.95" customHeight="1" spans="1:15">
      <c r="A113" s="18"/>
      <c r="B113" s="28"/>
      <c r="C113" s="50"/>
      <c r="D113" s="30"/>
      <c r="E113" s="28"/>
      <c r="F113" s="28"/>
      <c r="G113" s="28"/>
      <c r="H113" s="49"/>
      <c r="I113" s="50">
        <v>1257</v>
      </c>
      <c r="J113" s="85" t="s">
        <v>163</v>
      </c>
      <c r="K113" s="86"/>
      <c r="L113" s="87"/>
      <c r="M113" s="29"/>
      <c r="N113" s="28"/>
      <c r="O113" s="103"/>
    </row>
    <row r="114" s="1" customFormat="1" ht="24.95" customHeight="1" spans="1:15">
      <c r="A114" s="18"/>
      <c r="B114" s="20">
        <v>38</v>
      </c>
      <c r="C114" s="50" t="s">
        <v>176</v>
      </c>
      <c r="D114" s="22" t="s">
        <v>177</v>
      </c>
      <c r="E114" s="20" t="s">
        <v>156</v>
      </c>
      <c r="F114" s="20">
        <v>551</v>
      </c>
      <c r="G114" s="20">
        <v>1156</v>
      </c>
      <c r="H114" s="45">
        <f>F114*G114</f>
        <v>636956</v>
      </c>
      <c r="I114" s="50">
        <v>1349.54</v>
      </c>
      <c r="J114" s="76" t="s">
        <v>157</v>
      </c>
      <c r="K114" s="76" t="s">
        <v>158</v>
      </c>
      <c r="L114" s="76">
        <v>13055501171</v>
      </c>
      <c r="M114" s="21" t="s">
        <v>32</v>
      </c>
      <c r="N114" s="20">
        <f t="shared" ref="N114" si="15">G114</f>
        <v>1156</v>
      </c>
      <c r="O114" s="101"/>
    </row>
    <row r="115" s="1" customFormat="1" ht="24.95" customHeight="1" spans="1:15">
      <c r="A115" s="18"/>
      <c r="B115" s="24"/>
      <c r="C115" s="50"/>
      <c r="D115" s="26"/>
      <c r="E115" s="24"/>
      <c r="F115" s="24"/>
      <c r="G115" s="24"/>
      <c r="H115" s="47"/>
      <c r="I115" s="50">
        <v>1409.05</v>
      </c>
      <c r="J115" s="76" t="s">
        <v>159</v>
      </c>
      <c r="K115" s="76" t="s">
        <v>160</v>
      </c>
      <c r="L115" s="76">
        <v>13599503638</v>
      </c>
      <c r="M115" s="25"/>
      <c r="N115" s="24"/>
      <c r="O115" s="102"/>
    </row>
    <row r="116" s="1" customFormat="1" ht="24.95" customHeight="1" spans="1:15">
      <c r="A116" s="18"/>
      <c r="B116" s="24"/>
      <c r="C116" s="50"/>
      <c r="D116" s="26"/>
      <c r="E116" s="24"/>
      <c r="F116" s="24"/>
      <c r="G116" s="24"/>
      <c r="H116" s="47"/>
      <c r="I116" s="50">
        <v>1285.31</v>
      </c>
      <c r="J116" s="76" t="s">
        <v>161</v>
      </c>
      <c r="K116" s="76" t="s">
        <v>162</v>
      </c>
      <c r="L116" s="76">
        <v>13306045699</v>
      </c>
      <c r="M116" s="25"/>
      <c r="N116" s="24"/>
      <c r="O116" s="102"/>
    </row>
    <row r="117" s="1" customFormat="1" ht="24.95" customHeight="1" spans="1:15">
      <c r="A117" s="18"/>
      <c r="B117" s="28"/>
      <c r="C117" s="50"/>
      <c r="D117" s="30"/>
      <c r="E117" s="28"/>
      <c r="F117" s="28"/>
      <c r="G117" s="28"/>
      <c r="H117" s="49"/>
      <c r="I117" s="50">
        <v>1156</v>
      </c>
      <c r="J117" s="85" t="s">
        <v>163</v>
      </c>
      <c r="K117" s="86"/>
      <c r="L117" s="87"/>
      <c r="M117" s="29"/>
      <c r="N117" s="28"/>
      <c r="O117" s="103"/>
    </row>
    <row r="118" s="1" customFormat="1" ht="14.25" spans="1:15">
      <c r="A118" s="18"/>
      <c r="B118" s="20">
        <v>39</v>
      </c>
      <c r="C118" s="50" t="s">
        <v>178</v>
      </c>
      <c r="D118" s="22" t="s">
        <v>179</v>
      </c>
      <c r="E118" s="20" t="s">
        <v>180</v>
      </c>
      <c r="F118" s="20">
        <v>4</v>
      </c>
      <c r="G118" s="20">
        <f>ROUND(I119*0.95,0)</f>
        <v>1816</v>
      </c>
      <c r="H118" s="45">
        <f>F118*G118</f>
        <v>7264</v>
      </c>
      <c r="I118" s="107">
        <f>2500</f>
        <v>2500</v>
      </c>
      <c r="J118" s="76" t="s">
        <v>181</v>
      </c>
      <c r="K118" s="76" t="s">
        <v>182</v>
      </c>
      <c r="L118" s="76">
        <v>18906976555</v>
      </c>
      <c r="M118" s="21" t="s">
        <v>131</v>
      </c>
      <c r="N118" s="20">
        <f t="shared" ref="N118" si="16">G118</f>
        <v>1816</v>
      </c>
      <c r="O118" s="101"/>
    </row>
    <row r="119" s="1" customFormat="1" ht="14.25" spans="1:15">
      <c r="A119" s="18"/>
      <c r="B119" s="24"/>
      <c r="C119" s="50"/>
      <c r="D119" s="26"/>
      <c r="E119" s="24"/>
      <c r="F119" s="24"/>
      <c r="G119" s="24"/>
      <c r="H119" s="47"/>
      <c r="I119" s="107">
        <f>2197*0.87</f>
        <v>1911.39</v>
      </c>
      <c r="J119" s="76" t="s">
        <v>183</v>
      </c>
      <c r="K119" s="76" t="s">
        <v>184</v>
      </c>
      <c r="L119" s="76">
        <v>17706978010</v>
      </c>
      <c r="M119" s="25"/>
      <c r="N119" s="24"/>
      <c r="O119" s="102"/>
    </row>
    <row r="120" s="1" customFormat="1" ht="14.25" spans="1:15">
      <c r="A120" s="18"/>
      <c r="B120" s="28"/>
      <c r="C120" s="50"/>
      <c r="D120" s="30"/>
      <c r="E120" s="28"/>
      <c r="F120" s="28"/>
      <c r="G120" s="28"/>
      <c r="H120" s="49"/>
      <c r="I120" s="107">
        <v>1930</v>
      </c>
      <c r="J120" s="76" t="s">
        <v>185</v>
      </c>
      <c r="K120" s="76" t="s">
        <v>186</v>
      </c>
      <c r="L120" s="76">
        <v>13806958133</v>
      </c>
      <c r="M120" s="29"/>
      <c r="N120" s="28"/>
      <c r="O120" s="103"/>
    </row>
    <row r="121" s="1" customFormat="1" ht="14.25" spans="1:15">
      <c r="A121" s="18"/>
      <c r="B121" s="20">
        <v>40</v>
      </c>
      <c r="C121" s="50" t="s">
        <v>178</v>
      </c>
      <c r="D121" s="22" t="s">
        <v>187</v>
      </c>
      <c r="E121" s="20" t="s">
        <v>180</v>
      </c>
      <c r="F121" s="20">
        <v>4</v>
      </c>
      <c r="G121" s="20">
        <f>ROUND(I122*0.95,0)</f>
        <v>1294</v>
      </c>
      <c r="H121" s="45">
        <f>F121*G121</f>
        <v>5176</v>
      </c>
      <c r="I121" s="107">
        <v>1500</v>
      </c>
      <c r="J121" s="76" t="s">
        <v>181</v>
      </c>
      <c r="K121" s="76" t="s">
        <v>182</v>
      </c>
      <c r="L121" s="76">
        <v>18906976555</v>
      </c>
      <c r="M121" s="21" t="s">
        <v>131</v>
      </c>
      <c r="N121" s="20">
        <f>G121</f>
        <v>1294</v>
      </c>
      <c r="O121" s="101"/>
    </row>
    <row r="122" s="1" customFormat="1" ht="14.25" spans="1:15">
      <c r="A122" s="18"/>
      <c r="B122" s="24"/>
      <c r="C122" s="50"/>
      <c r="D122" s="26"/>
      <c r="E122" s="24"/>
      <c r="F122" s="24"/>
      <c r="G122" s="24"/>
      <c r="H122" s="47"/>
      <c r="I122" s="107">
        <f>1566*0.87</f>
        <v>1362.42</v>
      </c>
      <c r="J122" s="76" t="s">
        <v>183</v>
      </c>
      <c r="K122" s="76" t="s">
        <v>184</v>
      </c>
      <c r="L122" s="76">
        <v>17706978010</v>
      </c>
      <c r="M122" s="25"/>
      <c r="N122" s="24"/>
      <c r="O122" s="102"/>
    </row>
    <row r="123" s="1" customFormat="1" ht="14.25" spans="1:15">
      <c r="A123" s="18"/>
      <c r="B123" s="28"/>
      <c r="C123" s="50"/>
      <c r="D123" s="30"/>
      <c r="E123" s="28"/>
      <c r="F123" s="28"/>
      <c r="G123" s="28"/>
      <c r="H123" s="49"/>
      <c r="I123" s="107">
        <v>1405</v>
      </c>
      <c r="J123" s="76" t="s">
        <v>185</v>
      </c>
      <c r="K123" s="76" t="s">
        <v>186</v>
      </c>
      <c r="L123" s="76">
        <v>13806958133</v>
      </c>
      <c r="M123" s="29"/>
      <c r="N123" s="28"/>
      <c r="O123" s="103"/>
    </row>
    <row r="124" s="1" customFormat="1" ht="14.25" spans="1:15">
      <c r="A124" s="18"/>
      <c r="B124" s="20">
        <v>41</v>
      </c>
      <c r="C124" s="50" t="s">
        <v>188</v>
      </c>
      <c r="D124" s="22"/>
      <c r="E124" s="20" t="s">
        <v>180</v>
      </c>
      <c r="F124" s="20">
        <v>4</v>
      </c>
      <c r="G124" s="20">
        <f>ROUND(I124*0.95,0)</f>
        <v>786</v>
      </c>
      <c r="H124" s="45">
        <f>F124*G124</f>
        <v>3144</v>
      </c>
      <c r="I124" s="107">
        <v>827</v>
      </c>
      <c r="J124" s="76" t="s">
        <v>181</v>
      </c>
      <c r="K124" s="76" t="s">
        <v>182</v>
      </c>
      <c r="L124" s="76">
        <v>18906976555</v>
      </c>
      <c r="M124" s="21" t="s">
        <v>131</v>
      </c>
      <c r="N124" s="20">
        <f>G124</f>
        <v>786</v>
      </c>
      <c r="O124" s="101"/>
    </row>
    <row r="125" s="1" customFormat="1" ht="14.25" spans="1:15">
      <c r="A125" s="18"/>
      <c r="B125" s="24"/>
      <c r="C125" s="50"/>
      <c r="D125" s="26"/>
      <c r="E125" s="24"/>
      <c r="F125" s="24"/>
      <c r="G125" s="24"/>
      <c r="H125" s="47"/>
      <c r="I125" s="107">
        <f>1085*0.87</f>
        <v>943.95</v>
      </c>
      <c r="J125" s="76" t="s">
        <v>183</v>
      </c>
      <c r="K125" s="76" t="s">
        <v>184</v>
      </c>
      <c r="L125" s="76">
        <v>17706978010</v>
      </c>
      <c r="M125" s="25"/>
      <c r="N125" s="24"/>
      <c r="O125" s="102"/>
    </row>
    <row r="126" s="1" customFormat="1" ht="14.25" spans="1:15">
      <c r="A126" s="18"/>
      <c r="B126" s="28"/>
      <c r="C126" s="50"/>
      <c r="D126" s="30"/>
      <c r="E126" s="28"/>
      <c r="F126" s="28"/>
      <c r="G126" s="28"/>
      <c r="H126" s="49"/>
      <c r="I126" s="107">
        <v>845</v>
      </c>
      <c r="J126" s="76" t="s">
        <v>185</v>
      </c>
      <c r="K126" s="76" t="s">
        <v>186</v>
      </c>
      <c r="L126" s="76">
        <v>13806958133</v>
      </c>
      <c r="M126" s="29"/>
      <c r="N126" s="28"/>
      <c r="O126" s="103"/>
    </row>
    <row r="127" s="1" customFormat="1" ht="14.25" spans="1:15">
      <c r="A127" s="18"/>
      <c r="B127" s="20">
        <v>42</v>
      </c>
      <c r="C127" s="50" t="s">
        <v>189</v>
      </c>
      <c r="D127" s="22" t="s">
        <v>68</v>
      </c>
      <c r="E127" s="20" t="s">
        <v>180</v>
      </c>
      <c r="F127" s="20">
        <v>1</v>
      </c>
      <c r="G127" s="20">
        <f>ROUND(I129*0.9,0)</f>
        <v>19179</v>
      </c>
      <c r="H127" s="45">
        <f>F127*G127</f>
        <v>19179</v>
      </c>
      <c r="I127" s="107">
        <v>23624.85</v>
      </c>
      <c r="J127" s="76" t="s">
        <v>190</v>
      </c>
      <c r="K127" s="76" t="s">
        <v>191</v>
      </c>
      <c r="L127" s="76">
        <v>13599625182</v>
      </c>
      <c r="M127" s="21" t="s">
        <v>57</v>
      </c>
      <c r="N127" s="20">
        <f>G127</f>
        <v>19179</v>
      </c>
      <c r="O127" s="101"/>
    </row>
    <row r="128" s="1" customFormat="1" ht="14.25" spans="1:15">
      <c r="A128" s="18"/>
      <c r="B128" s="24"/>
      <c r="C128" s="50"/>
      <c r="D128" s="26"/>
      <c r="E128" s="24"/>
      <c r="F128" s="24"/>
      <c r="G128" s="24"/>
      <c r="H128" s="47"/>
      <c r="I128" s="107">
        <v>32197.83</v>
      </c>
      <c r="J128" s="76" t="s">
        <v>192</v>
      </c>
      <c r="K128" s="76" t="s">
        <v>193</v>
      </c>
      <c r="L128" s="76">
        <v>15960328220</v>
      </c>
      <c r="M128" s="25"/>
      <c r="N128" s="24"/>
      <c r="O128" s="102"/>
    </row>
    <row r="129" s="1" customFormat="1" ht="14.25" spans="1:15">
      <c r="A129" s="18"/>
      <c r="B129" s="28"/>
      <c r="C129" s="50"/>
      <c r="D129" s="30"/>
      <c r="E129" s="28"/>
      <c r="F129" s="28"/>
      <c r="G129" s="28"/>
      <c r="H129" s="49"/>
      <c r="I129" s="107">
        <v>21310</v>
      </c>
      <c r="J129" s="76" t="s">
        <v>194</v>
      </c>
      <c r="K129" s="76" t="s">
        <v>195</v>
      </c>
      <c r="L129" s="76">
        <v>18250001167</v>
      </c>
      <c r="M129" s="29"/>
      <c r="N129" s="28"/>
      <c r="O129" s="103"/>
    </row>
    <row r="130" s="1" customFormat="1" ht="14.25" spans="1:15">
      <c r="A130" s="18"/>
      <c r="B130" s="20">
        <v>43</v>
      </c>
      <c r="C130" s="50" t="s">
        <v>196</v>
      </c>
      <c r="D130" s="22" t="s">
        <v>68</v>
      </c>
      <c r="E130" s="20" t="s">
        <v>180</v>
      </c>
      <c r="F130" s="20">
        <v>1</v>
      </c>
      <c r="G130" s="20">
        <f>ROUND(I132*0.9,0)</f>
        <v>19179</v>
      </c>
      <c r="H130" s="45">
        <f>F130*G130</f>
        <v>19179</v>
      </c>
      <c r="I130" s="107">
        <v>24058.98</v>
      </c>
      <c r="J130" s="76" t="s">
        <v>190</v>
      </c>
      <c r="K130" s="76" t="s">
        <v>191</v>
      </c>
      <c r="L130" s="76">
        <v>13599625182</v>
      </c>
      <c r="M130" s="21" t="s">
        <v>57</v>
      </c>
      <c r="N130" s="20">
        <f>G130</f>
        <v>19179</v>
      </c>
      <c r="O130" s="101"/>
    </row>
    <row r="131" s="1" customFormat="1" ht="14.25" spans="1:15">
      <c r="A131" s="18"/>
      <c r="B131" s="24"/>
      <c r="C131" s="50"/>
      <c r="D131" s="26"/>
      <c r="E131" s="24"/>
      <c r="F131" s="24"/>
      <c r="G131" s="24"/>
      <c r="H131" s="47"/>
      <c r="I131" s="107">
        <v>32197.83</v>
      </c>
      <c r="J131" s="76" t="s">
        <v>192</v>
      </c>
      <c r="K131" s="76" t="s">
        <v>193</v>
      </c>
      <c r="L131" s="76">
        <v>15960328220</v>
      </c>
      <c r="M131" s="25"/>
      <c r="N131" s="24"/>
      <c r="O131" s="102"/>
    </row>
    <row r="132" s="1" customFormat="1" ht="14.25" spans="1:15">
      <c r="A132" s="18"/>
      <c r="B132" s="28"/>
      <c r="C132" s="50"/>
      <c r="D132" s="30"/>
      <c r="E132" s="28"/>
      <c r="F132" s="28"/>
      <c r="G132" s="28"/>
      <c r="H132" s="49"/>
      <c r="I132" s="107">
        <v>21310</v>
      </c>
      <c r="J132" s="76" t="s">
        <v>194</v>
      </c>
      <c r="K132" s="76" t="s">
        <v>195</v>
      </c>
      <c r="L132" s="76">
        <v>18250001167</v>
      </c>
      <c r="M132" s="29"/>
      <c r="N132" s="28"/>
      <c r="O132" s="103"/>
    </row>
    <row r="133" s="1" customFormat="1" ht="14.25" spans="1:15">
      <c r="A133" s="18"/>
      <c r="B133" s="20">
        <v>45</v>
      </c>
      <c r="C133" s="50" t="s">
        <v>197</v>
      </c>
      <c r="D133" s="22" t="s">
        <v>68</v>
      </c>
      <c r="E133" s="20" t="s">
        <v>180</v>
      </c>
      <c r="F133" s="20">
        <v>2</v>
      </c>
      <c r="G133" s="20">
        <f>ROUND(I133*0.9,0)</f>
        <v>12150</v>
      </c>
      <c r="H133" s="45">
        <f>F133*G133</f>
        <v>24300</v>
      </c>
      <c r="I133" s="107">
        <v>13500</v>
      </c>
      <c r="J133" s="76" t="s">
        <v>198</v>
      </c>
      <c r="K133" s="76" t="s">
        <v>199</v>
      </c>
      <c r="L133" s="76">
        <v>13305002705</v>
      </c>
      <c r="M133" s="21" t="s">
        <v>57</v>
      </c>
      <c r="N133" s="20">
        <f>G133</f>
        <v>12150</v>
      </c>
      <c r="O133" s="101"/>
    </row>
    <row r="134" s="1" customFormat="1" ht="14.25" spans="1:15">
      <c r="A134" s="18"/>
      <c r="B134" s="24"/>
      <c r="C134" s="50"/>
      <c r="D134" s="26"/>
      <c r="E134" s="24"/>
      <c r="F134" s="24"/>
      <c r="G134" s="24"/>
      <c r="H134" s="47"/>
      <c r="I134" s="107">
        <v>14850</v>
      </c>
      <c r="J134" s="76" t="s">
        <v>200</v>
      </c>
      <c r="K134" s="76" t="s">
        <v>201</v>
      </c>
      <c r="L134" s="76" t="s">
        <v>202</v>
      </c>
      <c r="M134" s="25"/>
      <c r="N134" s="24"/>
      <c r="O134" s="102"/>
    </row>
    <row r="135" s="1" customFormat="1" ht="14.25" spans="1:15">
      <c r="A135" s="18"/>
      <c r="B135" s="28"/>
      <c r="C135" s="50"/>
      <c r="D135" s="30"/>
      <c r="E135" s="28"/>
      <c r="F135" s="28"/>
      <c r="G135" s="28"/>
      <c r="H135" s="49"/>
      <c r="I135" s="107">
        <v>14175</v>
      </c>
      <c r="J135" s="76" t="s">
        <v>203</v>
      </c>
      <c r="K135" s="76" t="s">
        <v>204</v>
      </c>
      <c r="L135" s="76">
        <v>18965900733</v>
      </c>
      <c r="M135" s="29"/>
      <c r="N135" s="28"/>
      <c r="O135" s="103"/>
    </row>
    <row r="136" s="1" customFormat="1" ht="14.25" spans="1:15">
      <c r="A136" s="18"/>
      <c r="B136" s="20">
        <v>46</v>
      </c>
      <c r="C136" s="50" t="s">
        <v>205</v>
      </c>
      <c r="D136" s="22" t="s">
        <v>206</v>
      </c>
      <c r="E136" s="20" t="s">
        <v>180</v>
      </c>
      <c r="F136" s="44">
        <v>2</v>
      </c>
      <c r="G136" s="20">
        <f>ROUND(I136*0.9,0)</f>
        <v>90219</v>
      </c>
      <c r="H136" s="45">
        <f>F136*G136</f>
        <v>180438</v>
      </c>
      <c r="I136" s="107">
        <f>115222*0.87</f>
        <v>100243.14</v>
      </c>
      <c r="J136" s="76" t="s">
        <v>190</v>
      </c>
      <c r="K136" s="76"/>
      <c r="L136" s="76">
        <v>13599625182</v>
      </c>
      <c r="M136" s="21" t="s">
        <v>57</v>
      </c>
      <c r="N136" s="20">
        <f>G136</f>
        <v>90219</v>
      </c>
      <c r="O136" s="101"/>
    </row>
    <row r="137" s="1" customFormat="1" ht="14.25" spans="1:15">
      <c r="A137" s="18"/>
      <c r="B137" s="24"/>
      <c r="C137" s="50"/>
      <c r="D137" s="26"/>
      <c r="E137" s="24"/>
      <c r="F137" s="46"/>
      <c r="G137" s="24"/>
      <c r="H137" s="47"/>
      <c r="I137" s="107">
        <v>144940</v>
      </c>
      <c r="J137" s="76" t="s">
        <v>207</v>
      </c>
      <c r="K137" s="76" t="s">
        <v>208</v>
      </c>
      <c r="L137" s="76">
        <v>13859504516</v>
      </c>
      <c r="M137" s="25"/>
      <c r="N137" s="24"/>
      <c r="O137" s="102"/>
    </row>
    <row r="138" s="1" customFormat="1" ht="14.25" spans="1:15">
      <c r="A138" s="18"/>
      <c r="B138" s="24"/>
      <c r="C138" s="50"/>
      <c r="D138" s="26"/>
      <c r="E138" s="24"/>
      <c r="F138" s="24"/>
      <c r="G138" s="28"/>
      <c r="H138" s="47"/>
      <c r="I138" s="107">
        <f>122402*0.87</f>
        <v>106489.74</v>
      </c>
      <c r="J138" s="76" t="s">
        <v>209</v>
      </c>
      <c r="K138" s="76"/>
      <c r="L138" s="76" t="s">
        <v>210</v>
      </c>
      <c r="M138" s="29"/>
      <c r="N138" s="28"/>
      <c r="O138" s="102"/>
    </row>
    <row r="139" s="1" customFormat="1" ht="16.5" spans="1:15">
      <c r="A139" s="18"/>
      <c r="B139" s="20">
        <v>47</v>
      </c>
      <c r="C139" s="50" t="s">
        <v>211</v>
      </c>
      <c r="D139" s="22" t="s">
        <v>212</v>
      </c>
      <c r="E139" s="20" t="s">
        <v>180</v>
      </c>
      <c r="F139" s="20">
        <v>4</v>
      </c>
      <c r="G139" s="20">
        <f>ROUND(I140*0.9,0)</f>
        <v>6389</v>
      </c>
      <c r="H139" s="45">
        <f>F139*G139</f>
        <v>25556</v>
      </c>
      <c r="I139" s="117">
        <v>10072</v>
      </c>
      <c r="J139" s="118" t="s">
        <v>213</v>
      </c>
      <c r="K139" s="90" t="s">
        <v>214</v>
      </c>
      <c r="L139" s="90">
        <v>18850866899</v>
      </c>
      <c r="M139" s="21" t="s">
        <v>57</v>
      </c>
      <c r="N139" s="45">
        <f>G139</f>
        <v>6389</v>
      </c>
      <c r="O139" s="119"/>
    </row>
    <row r="140" s="1" customFormat="1" ht="16.5" spans="1:15">
      <c r="A140" s="18"/>
      <c r="B140" s="24"/>
      <c r="C140" s="50"/>
      <c r="D140" s="26"/>
      <c r="E140" s="24"/>
      <c r="F140" s="24"/>
      <c r="G140" s="24"/>
      <c r="H140" s="47"/>
      <c r="I140" s="117">
        <f>8160*0.87</f>
        <v>7099.2</v>
      </c>
      <c r="J140" s="118" t="s">
        <v>215</v>
      </c>
      <c r="K140" s="90" t="s">
        <v>216</v>
      </c>
      <c r="L140" s="90">
        <v>13950000125</v>
      </c>
      <c r="M140" s="25"/>
      <c r="N140" s="24"/>
      <c r="O140" s="119"/>
    </row>
    <row r="141" s="1" customFormat="1" ht="16.5" spans="1:15">
      <c r="A141" s="18"/>
      <c r="B141" s="28"/>
      <c r="C141" s="50"/>
      <c r="D141" s="30"/>
      <c r="E141" s="28"/>
      <c r="F141" s="28"/>
      <c r="G141" s="28"/>
      <c r="H141" s="49"/>
      <c r="I141" s="117">
        <f>13500*0.87</f>
        <v>11745</v>
      </c>
      <c r="J141" s="118" t="s">
        <v>217</v>
      </c>
      <c r="K141" s="90" t="s">
        <v>218</v>
      </c>
      <c r="L141" s="90">
        <v>13850620201</v>
      </c>
      <c r="M141" s="29"/>
      <c r="N141" s="28"/>
      <c r="O141" s="119"/>
    </row>
    <row r="142" s="1" customFormat="1" ht="16.5" spans="1:15">
      <c r="A142" s="18"/>
      <c r="B142" s="20">
        <v>48</v>
      </c>
      <c r="C142" s="50" t="s">
        <v>211</v>
      </c>
      <c r="D142" s="22" t="s">
        <v>219</v>
      </c>
      <c r="E142" s="20" t="s">
        <v>180</v>
      </c>
      <c r="F142" s="20">
        <v>4</v>
      </c>
      <c r="G142" s="20">
        <f>ROUND(I143*0.9,0)</f>
        <v>4500</v>
      </c>
      <c r="H142" s="45">
        <f>F142*G142</f>
        <v>18000</v>
      </c>
      <c r="I142" s="117">
        <v>5838</v>
      </c>
      <c r="J142" s="118" t="s">
        <v>213</v>
      </c>
      <c r="K142" s="90" t="s">
        <v>214</v>
      </c>
      <c r="L142" s="90">
        <v>18850866899</v>
      </c>
      <c r="M142" s="21" t="s">
        <v>57</v>
      </c>
      <c r="N142" s="45">
        <f t="shared" ref="N142" si="17">G142</f>
        <v>4500</v>
      </c>
      <c r="O142" s="119"/>
    </row>
    <row r="143" s="1" customFormat="1" ht="16.5" spans="1:15">
      <c r="A143" s="18"/>
      <c r="B143" s="24"/>
      <c r="C143" s="50"/>
      <c r="D143" s="26"/>
      <c r="E143" s="24"/>
      <c r="F143" s="24"/>
      <c r="G143" s="24"/>
      <c r="H143" s="47"/>
      <c r="I143" s="117">
        <f>5747*0.87</f>
        <v>4999.89</v>
      </c>
      <c r="J143" s="118" t="s">
        <v>215</v>
      </c>
      <c r="K143" s="90" t="s">
        <v>216</v>
      </c>
      <c r="L143" s="90">
        <v>13950000125</v>
      </c>
      <c r="M143" s="25"/>
      <c r="N143" s="24"/>
      <c r="O143" s="119"/>
    </row>
    <row r="144" s="1" customFormat="1" ht="16.5" spans="1:15">
      <c r="A144" s="18"/>
      <c r="B144" s="28"/>
      <c r="C144" s="50"/>
      <c r="D144" s="30"/>
      <c r="E144" s="28"/>
      <c r="F144" s="28"/>
      <c r="G144" s="28"/>
      <c r="H144" s="49"/>
      <c r="I144" s="117">
        <f>7920*0.87</f>
        <v>6890.4</v>
      </c>
      <c r="J144" s="118" t="s">
        <v>217</v>
      </c>
      <c r="K144" s="90" t="s">
        <v>218</v>
      </c>
      <c r="L144" s="90">
        <v>13850620201</v>
      </c>
      <c r="M144" s="29"/>
      <c r="N144" s="28"/>
      <c r="O144" s="119"/>
    </row>
    <row r="145" s="1" customFormat="1" ht="16.5" spans="1:15">
      <c r="A145" s="18"/>
      <c r="B145" s="20">
        <v>49</v>
      </c>
      <c r="C145" s="50" t="s">
        <v>220</v>
      </c>
      <c r="D145" s="22" t="s">
        <v>221</v>
      </c>
      <c r="E145" s="20" t="s">
        <v>180</v>
      </c>
      <c r="F145" s="20">
        <v>4</v>
      </c>
      <c r="G145" s="20">
        <f>ROUND(I146*0.9,0)</f>
        <v>923</v>
      </c>
      <c r="H145" s="45">
        <f t="shared" ref="H145:H154" si="18">F145*G145</f>
        <v>3692</v>
      </c>
      <c r="I145" s="117">
        <v>1298</v>
      </c>
      <c r="J145" s="118" t="s">
        <v>213</v>
      </c>
      <c r="K145" s="90" t="s">
        <v>214</v>
      </c>
      <c r="L145" s="90">
        <v>18850866899</v>
      </c>
      <c r="M145" s="21" t="s">
        <v>57</v>
      </c>
      <c r="N145" s="45">
        <f>G145</f>
        <v>923</v>
      </c>
      <c r="O145" s="119"/>
    </row>
    <row r="146" s="1" customFormat="1" ht="16.5" spans="1:15">
      <c r="A146" s="18"/>
      <c r="B146" s="24"/>
      <c r="C146" s="50"/>
      <c r="D146" s="26"/>
      <c r="E146" s="24"/>
      <c r="F146" s="24"/>
      <c r="G146" s="24"/>
      <c r="H146" s="47"/>
      <c r="I146" s="117">
        <v>1026</v>
      </c>
      <c r="J146" s="118" t="s">
        <v>215</v>
      </c>
      <c r="K146" s="90" t="s">
        <v>216</v>
      </c>
      <c r="L146" s="90">
        <v>13950000125</v>
      </c>
      <c r="M146" s="25"/>
      <c r="N146" s="24"/>
      <c r="O146" s="119"/>
    </row>
    <row r="147" s="1" customFormat="1" ht="16.5" spans="1:15">
      <c r="A147" s="18"/>
      <c r="B147" s="28"/>
      <c r="C147" s="50"/>
      <c r="D147" s="30"/>
      <c r="E147" s="28"/>
      <c r="F147" s="28"/>
      <c r="G147" s="28"/>
      <c r="H147" s="49"/>
      <c r="I147" s="117">
        <v>1185</v>
      </c>
      <c r="J147" s="118" t="s">
        <v>217</v>
      </c>
      <c r="K147" s="90" t="s">
        <v>218</v>
      </c>
      <c r="L147" s="90">
        <v>13850620201</v>
      </c>
      <c r="M147" s="29"/>
      <c r="N147" s="28"/>
      <c r="O147" s="119"/>
    </row>
    <row r="148" s="1" customFormat="1" ht="16.5" spans="1:15">
      <c r="A148" s="18"/>
      <c r="B148" s="20">
        <v>50</v>
      </c>
      <c r="C148" s="50" t="s">
        <v>222</v>
      </c>
      <c r="D148" s="22" t="s">
        <v>223</v>
      </c>
      <c r="E148" s="20" t="s">
        <v>180</v>
      </c>
      <c r="F148" s="20">
        <v>4</v>
      </c>
      <c r="G148" s="45">
        <f>I148</f>
        <v>809</v>
      </c>
      <c r="H148" s="45">
        <f t="shared" si="18"/>
        <v>3236</v>
      </c>
      <c r="I148" s="117">
        <v>809</v>
      </c>
      <c r="J148" s="118" t="s">
        <v>213</v>
      </c>
      <c r="K148" s="90" t="s">
        <v>214</v>
      </c>
      <c r="L148" s="90">
        <v>18850866899</v>
      </c>
      <c r="M148" s="21" t="s">
        <v>32</v>
      </c>
      <c r="N148" s="45">
        <f t="shared" ref="N148" si="19">G148</f>
        <v>809</v>
      </c>
      <c r="O148" s="119"/>
    </row>
    <row r="149" s="1" customFormat="1" ht="16.5" spans="1:15">
      <c r="A149" s="18"/>
      <c r="B149" s="24"/>
      <c r="C149" s="50"/>
      <c r="D149" s="26"/>
      <c r="E149" s="24"/>
      <c r="F149" s="24"/>
      <c r="G149" s="24"/>
      <c r="H149" s="47"/>
      <c r="I149" s="117">
        <f>1312*0.87</f>
        <v>1141.44</v>
      </c>
      <c r="J149" s="118" t="s">
        <v>215</v>
      </c>
      <c r="K149" s="90" t="s">
        <v>216</v>
      </c>
      <c r="L149" s="90">
        <v>13950000125</v>
      </c>
      <c r="M149" s="25"/>
      <c r="N149" s="24"/>
      <c r="O149" s="119"/>
    </row>
    <row r="150" s="1" customFormat="1" ht="16.5" spans="1:15">
      <c r="A150" s="18"/>
      <c r="B150" s="28"/>
      <c r="C150" s="50"/>
      <c r="D150" s="30"/>
      <c r="E150" s="28"/>
      <c r="F150" s="28"/>
      <c r="G150" s="28"/>
      <c r="H150" s="49"/>
      <c r="I150" s="117">
        <f>1866*0.87</f>
        <v>1623.42</v>
      </c>
      <c r="J150" s="118" t="s">
        <v>217</v>
      </c>
      <c r="K150" s="90" t="s">
        <v>218</v>
      </c>
      <c r="L150" s="90">
        <v>13850620201</v>
      </c>
      <c r="M150" s="25"/>
      <c r="N150" s="28"/>
      <c r="O150" s="119"/>
    </row>
    <row r="151" s="1" customFormat="1" ht="16.5" spans="1:15">
      <c r="A151" s="18"/>
      <c r="B151" s="20">
        <v>51</v>
      </c>
      <c r="C151" s="50" t="s">
        <v>222</v>
      </c>
      <c r="D151" s="22" t="s">
        <v>224</v>
      </c>
      <c r="E151" s="20" t="s">
        <v>180</v>
      </c>
      <c r="F151" s="20">
        <v>4</v>
      </c>
      <c r="G151" s="45">
        <f>I151</f>
        <v>809</v>
      </c>
      <c r="H151" s="45">
        <f t="shared" si="18"/>
        <v>3236</v>
      </c>
      <c r="I151" s="117">
        <v>809</v>
      </c>
      <c r="J151" s="118" t="s">
        <v>213</v>
      </c>
      <c r="K151" s="90" t="s">
        <v>214</v>
      </c>
      <c r="L151" s="90">
        <v>18850866899</v>
      </c>
      <c r="M151" s="21" t="s">
        <v>32</v>
      </c>
      <c r="N151" s="45">
        <f t="shared" ref="N151" si="20">G151</f>
        <v>809</v>
      </c>
      <c r="O151" s="119"/>
    </row>
    <row r="152" s="1" customFormat="1" ht="16.5" spans="1:15">
      <c r="A152" s="18"/>
      <c r="B152" s="24"/>
      <c r="C152" s="50"/>
      <c r="D152" s="26"/>
      <c r="E152" s="24"/>
      <c r="F152" s="24"/>
      <c r="G152" s="24"/>
      <c r="H152" s="47"/>
      <c r="I152" s="117">
        <f>1312*0.87</f>
        <v>1141.44</v>
      </c>
      <c r="J152" s="118" t="s">
        <v>215</v>
      </c>
      <c r="K152" s="90" t="s">
        <v>216</v>
      </c>
      <c r="L152" s="90">
        <v>13950000125</v>
      </c>
      <c r="M152" s="25"/>
      <c r="N152" s="24"/>
      <c r="O152" s="119"/>
    </row>
    <row r="153" s="1" customFormat="1" ht="16.5" spans="1:15">
      <c r="A153" s="18"/>
      <c r="B153" s="28"/>
      <c r="C153" s="50"/>
      <c r="D153" s="30"/>
      <c r="E153" s="28"/>
      <c r="F153" s="28"/>
      <c r="G153" s="28"/>
      <c r="H153" s="49"/>
      <c r="I153" s="117">
        <f>1122*0.87</f>
        <v>976.14</v>
      </c>
      <c r="J153" s="118" t="s">
        <v>217</v>
      </c>
      <c r="K153" s="90" t="s">
        <v>218</v>
      </c>
      <c r="L153" s="90">
        <v>13850620201</v>
      </c>
      <c r="M153" s="25"/>
      <c r="N153" s="28"/>
      <c r="O153" s="119"/>
    </row>
    <row r="154" s="1" customFormat="1" ht="16.5" spans="1:15">
      <c r="A154" s="18"/>
      <c r="B154" s="20">
        <v>52</v>
      </c>
      <c r="C154" s="50" t="s">
        <v>222</v>
      </c>
      <c r="D154" s="22" t="s">
        <v>225</v>
      </c>
      <c r="E154" s="20" t="s">
        <v>180</v>
      </c>
      <c r="F154" s="20">
        <v>8</v>
      </c>
      <c r="G154" s="45">
        <f>I154</f>
        <v>629</v>
      </c>
      <c r="H154" s="45">
        <f t="shared" si="18"/>
        <v>5032</v>
      </c>
      <c r="I154" s="117">
        <v>629</v>
      </c>
      <c r="J154" s="118" t="s">
        <v>213</v>
      </c>
      <c r="K154" s="90" t="s">
        <v>214</v>
      </c>
      <c r="L154" s="90">
        <v>18850866899</v>
      </c>
      <c r="M154" s="21" t="s">
        <v>32</v>
      </c>
      <c r="N154" s="45">
        <f t="shared" ref="N154" si="21">G154</f>
        <v>629</v>
      </c>
      <c r="O154" s="119"/>
    </row>
    <row r="155" s="1" customFormat="1" ht="16.5" spans="1:15">
      <c r="A155" s="18"/>
      <c r="B155" s="24"/>
      <c r="C155" s="50"/>
      <c r="D155" s="26"/>
      <c r="E155" s="24"/>
      <c r="F155" s="24"/>
      <c r="G155" s="24"/>
      <c r="H155" s="47"/>
      <c r="I155" s="117">
        <f>911*0.87</f>
        <v>792.57</v>
      </c>
      <c r="J155" s="118" t="s">
        <v>215</v>
      </c>
      <c r="K155" s="90" t="s">
        <v>216</v>
      </c>
      <c r="L155" s="90">
        <v>13950000125</v>
      </c>
      <c r="M155" s="25"/>
      <c r="N155" s="24"/>
      <c r="O155" s="119"/>
    </row>
    <row r="156" s="1" customFormat="1" ht="16.5" spans="1:15">
      <c r="A156" s="18"/>
      <c r="B156" s="28"/>
      <c r="C156" s="50"/>
      <c r="D156" s="30"/>
      <c r="E156" s="28"/>
      <c r="F156" s="28"/>
      <c r="G156" s="28"/>
      <c r="H156" s="49"/>
      <c r="I156" s="117">
        <f>1439*0.87</f>
        <v>1251.93</v>
      </c>
      <c r="J156" s="118" t="s">
        <v>217</v>
      </c>
      <c r="K156" s="90" t="s">
        <v>218</v>
      </c>
      <c r="L156" s="90">
        <v>13850620201</v>
      </c>
      <c r="M156" s="25"/>
      <c r="N156" s="28"/>
      <c r="O156" s="119"/>
    </row>
    <row r="157" s="1" customFormat="1" ht="16.5" spans="1:15">
      <c r="A157" s="18"/>
      <c r="B157" s="20">
        <v>53</v>
      </c>
      <c r="C157" s="50" t="s">
        <v>226</v>
      </c>
      <c r="D157" s="108" t="s">
        <v>227</v>
      </c>
      <c r="E157" s="20" t="s">
        <v>137</v>
      </c>
      <c r="F157" s="20">
        <v>4</v>
      </c>
      <c r="G157" s="45">
        <f t="shared" ref="G157" si="22">I157</f>
        <v>533</v>
      </c>
      <c r="H157" s="45">
        <f t="shared" ref="H157:H160" si="23">F157*G157</f>
        <v>2132</v>
      </c>
      <c r="I157" s="117">
        <v>533</v>
      </c>
      <c r="J157" s="118" t="s">
        <v>213</v>
      </c>
      <c r="K157" s="90" t="s">
        <v>214</v>
      </c>
      <c r="L157" s="90">
        <v>18850866899</v>
      </c>
      <c r="M157" s="21" t="s">
        <v>32</v>
      </c>
      <c r="N157" s="45">
        <f t="shared" ref="N157" si="24">G157</f>
        <v>533</v>
      </c>
      <c r="O157" s="119"/>
    </row>
    <row r="158" s="1" customFormat="1" ht="16.5" spans="1:15">
      <c r="A158" s="18"/>
      <c r="B158" s="24"/>
      <c r="C158" s="50"/>
      <c r="D158" s="109"/>
      <c r="E158" s="24"/>
      <c r="F158" s="24"/>
      <c r="G158" s="24"/>
      <c r="H158" s="47"/>
      <c r="I158" s="117">
        <f>1251*0.87</f>
        <v>1088.37</v>
      </c>
      <c r="J158" s="118" t="s">
        <v>215</v>
      </c>
      <c r="K158" s="90" t="s">
        <v>216</v>
      </c>
      <c r="L158" s="90">
        <v>13950000125</v>
      </c>
      <c r="M158" s="25"/>
      <c r="N158" s="24"/>
      <c r="O158" s="119"/>
    </row>
    <row r="159" s="1" customFormat="1" ht="16.5" spans="1:15">
      <c r="A159" s="18"/>
      <c r="B159" s="28"/>
      <c r="C159" s="50"/>
      <c r="D159" s="110"/>
      <c r="E159" s="28"/>
      <c r="F159" s="28"/>
      <c r="G159" s="28"/>
      <c r="H159" s="49"/>
      <c r="I159" s="117">
        <f>1220*0.87</f>
        <v>1061.4</v>
      </c>
      <c r="J159" s="118" t="s">
        <v>217</v>
      </c>
      <c r="K159" s="90" t="s">
        <v>218</v>
      </c>
      <c r="L159" s="90">
        <v>13850620201</v>
      </c>
      <c r="M159" s="25"/>
      <c r="N159" s="28"/>
      <c r="O159" s="119"/>
    </row>
    <row r="160" s="1" customFormat="1" ht="16.5" spans="1:15">
      <c r="A160" s="18"/>
      <c r="B160" s="20">
        <v>54</v>
      </c>
      <c r="C160" s="50" t="s">
        <v>228</v>
      </c>
      <c r="D160" s="108" t="s">
        <v>229</v>
      </c>
      <c r="E160" s="20" t="s">
        <v>137</v>
      </c>
      <c r="F160" s="20">
        <v>4</v>
      </c>
      <c r="G160" s="45">
        <f t="shared" ref="G160" si="25">I160</f>
        <v>285</v>
      </c>
      <c r="H160" s="45">
        <f t="shared" si="23"/>
        <v>1140</v>
      </c>
      <c r="I160" s="117">
        <v>285</v>
      </c>
      <c r="J160" s="118" t="s">
        <v>213</v>
      </c>
      <c r="K160" s="90" t="s">
        <v>214</v>
      </c>
      <c r="L160" s="90">
        <v>18850866899</v>
      </c>
      <c r="M160" s="21" t="s">
        <v>32</v>
      </c>
      <c r="N160" s="45">
        <f t="shared" ref="N160" si="26">G160</f>
        <v>285</v>
      </c>
      <c r="O160" s="119"/>
    </row>
    <row r="161" s="1" customFormat="1" ht="16.5" spans="1:15">
      <c r="A161" s="18"/>
      <c r="B161" s="24"/>
      <c r="C161" s="50"/>
      <c r="D161" s="109"/>
      <c r="E161" s="24"/>
      <c r="F161" s="24"/>
      <c r="G161" s="24"/>
      <c r="H161" s="47"/>
      <c r="I161" s="117">
        <f>401*0.87</f>
        <v>348.87</v>
      </c>
      <c r="J161" s="118" t="s">
        <v>215</v>
      </c>
      <c r="K161" s="90" t="s">
        <v>216</v>
      </c>
      <c r="L161" s="90">
        <v>13950000125</v>
      </c>
      <c r="M161" s="25"/>
      <c r="N161" s="24"/>
      <c r="O161" s="119"/>
    </row>
    <row r="162" s="1" customFormat="1" ht="16.5" spans="1:15">
      <c r="A162" s="18"/>
      <c r="B162" s="28"/>
      <c r="C162" s="50"/>
      <c r="D162" s="110"/>
      <c r="E162" s="28"/>
      <c r="F162" s="28"/>
      <c r="G162" s="28"/>
      <c r="H162" s="49"/>
      <c r="I162" s="117">
        <f>1060*0.87</f>
        <v>922.2</v>
      </c>
      <c r="J162" s="118" t="s">
        <v>217</v>
      </c>
      <c r="K162" s="90" t="s">
        <v>218</v>
      </c>
      <c r="L162" s="90">
        <v>13850620201</v>
      </c>
      <c r="M162" s="25"/>
      <c r="N162" s="28"/>
      <c r="O162" s="119"/>
    </row>
    <row r="163" s="1" customFormat="1" ht="16.5" spans="1:15">
      <c r="A163" s="18"/>
      <c r="B163" s="20">
        <v>55</v>
      </c>
      <c r="C163" s="50" t="s">
        <v>228</v>
      </c>
      <c r="D163" s="108" t="s">
        <v>230</v>
      </c>
      <c r="E163" s="20" t="s">
        <v>137</v>
      </c>
      <c r="F163" s="20">
        <v>4</v>
      </c>
      <c r="G163" s="45">
        <f t="shared" ref="G163" si="27">I163</f>
        <v>485</v>
      </c>
      <c r="H163" s="45">
        <f t="shared" ref="H163" si="28">F163*G163</f>
        <v>1940</v>
      </c>
      <c r="I163" s="117">
        <v>485</v>
      </c>
      <c r="J163" s="118" t="s">
        <v>213</v>
      </c>
      <c r="K163" s="90" t="s">
        <v>214</v>
      </c>
      <c r="L163" s="90">
        <v>18850866899</v>
      </c>
      <c r="M163" s="21" t="s">
        <v>32</v>
      </c>
      <c r="N163" s="45">
        <f t="shared" ref="N163" si="29">G163</f>
        <v>485</v>
      </c>
      <c r="O163" s="119"/>
    </row>
    <row r="164" s="1" customFormat="1" ht="16.5" spans="1:15">
      <c r="A164" s="18"/>
      <c r="B164" s="24"/>
      <c r="C164" s="50"/>
      <c r="D164" s="109"/>
      <c r="E164" s="24"/>
      <c r="F164" s="24"/>
      <c r="G164" s="24"/>
      <c r="H164" s="47"/>
      <c r="I164" s="117">
        <f>666*0.87</f>
        <v>579.42</v>
      </c>
      <c r="J164" s="118" t="s">
        <v>215</v>
      </c>
      <c r="K164" s="90" t="s">
        <v>216</v>
      </c>
      <c r="L164" s="90">
        <v>13950000125</v>
      </c>
      <c r="M164" s="25"/>
      <c r="N164" s="24"/>
      <c r="O164" s="119"/>
    </row>
    <row r="165" s="1" customFormat="1" ht="16.5" spans="1:15">
      <c r="A165" s="18"/>
      <c r="B165" s="28"/>
      <c r="C165" s="50"/>
      <c r="D165" s="110"/>
      <c r="E165" s="28"/>
      <c r="F165" s="28"/>
      <c r="G165" s="28"/>
      <c r="H165" s="49"/>
      <c r="I165" s="117">
        <f>1709*0.87</f>
        <v>1486.83</v>
      </c>
      <c r="J165" s="118" t="s">
        <v>217</v>
      </c>
      <c r="K165" s="90" t="s">
        <v>218</v>
      </c>
      <c r="L165" s="90">
        <v>13850620201</v>
      </c>
      <c r="M165" s="25"/>
      <c r="N165" s="28"/>
      <c r="O165" s="119"/>
    </row>
    <row r="166" s="1" customFormat="1" ht="30.95" customHeight="1" spans="1:15">
      <c r="A166" s="18"/>
      <c r="B166" s="52">
        <v>56</v>
      </c>
      <c r="C166" s="21" t="s">
        <v>231</v>
      </c>
      <c r="D166" s="111" t="s">
        <v>232</v>
      </c>
      <c r="E166" s="52" t="s">
        <v>233</v>
      </c>
      <c r="F166" s="112">
        <v>2784</v>
      </c>
      <c r="G166" s="98">
        <f>ROUND(202.16/100*1.05,2)</f>
        <v>2.12</v>
      </c>
      <c r="H166" s="54">
        <f t="shared" ref="H166:H195" si="30">G166*F166</f>
        <v>5902.08</v>
      </c>
      <c r="I166" s="50" t="s">
        <v>234</v>
      </c>
      <c r="J166" s="76"/>
      <c r="K166" s="76"/>
      <c r="L166" s="76"/>
      <c r="M166" s="50" t="s">
        <v>87</v>
      </c>
      <c r="N166" s="52">
        <f t="shared" ref="N166:N196" si="31">G166</f>
        <v>2.12</v>
      </c>
      <c r="O166" s="119"/>
    </row>
    <row r="167" s="1" customFormat="1" ht="30.95" customHeight="1" spans="1:15">
      <c r="A167" s="18"/>
      <c r="B167" s="52">
        <v>57</v>
      </c>
      <c r="C167" s="21" t="s">
        <v>231</v>
      </c>
      <c r="D167" s="111" t="s">
        <v>235</v>
      </c>
      <c r="E167" s="52" t="s">
        <v>233</v>
      </c>
      <c r="F167" s="112">
        <v>2637.02</v>
      </c>
      <c r="G167" s="98">
        <f>ROUND(188.15/100*1.2,2)</f>
        <v>2.26</v>
      </c>
      <c r="H167" s="54">
        <f t="shared" si="30"/>
        <v>5959.6652</v>
      </c>
      <c r="I167" s="50" t="s">
        <v>236</v>
      </c>
      <c r="J167" s="76"/>
      <c r="K167" s="76"/>
      <c r="L167" s="76"/>
      <c r="M167" s="50" t="s">
        <v>87</v>
      </c>
      <c r="N167" s="52">
        <f t="shared" si="31"/>
        <v>2.26</v>
      </c>
      <c r="O167" s="119"/>
    </row>
    <row r="168" s="1" customFormat="1" ht="30.95" customHeight="1" spans="1:15">
      <c r="A168" s="18"/>
      <c r="B168" s="52">
        <v>58</v>
      </c>
      <c r="C168" s="21" t="s">
        <v>231</v>
      </c>
      <c r="D168" s="111" t="s">
        <v>237</v>
      </c>
      <c r="E168" s="52" t="s">
        <v>233</v>
      </c>
      <c r="F168" s="112">
        <v>3955.44</v>
      </c>
      <c r="G168" s="98">
        <f>ROUND(110.81/100*1.2,2)</f>
        <v>1.33</v>
      </c>
      <c r="H168" s="54">
        <f t="shared" si="30"/>
        <v>5260.7352</v>
      </c>
      <c r="I168" s="50" t="s">
        <v>238</v>
      </c>
      <c r="J168" s="76"/>
      <c r="K168" s="76"/>
      <c r="L168" s="76"/>
      <c r="M168" s="50" t="s">
        <v>87</v>
      </c>
      <c r="N168" s="52">
        <f t="shared" si="31"/>
        <v>1.33</v>
      </c>
      <c r="O168" s="119"/>
    </row>
    <row r="169" s="1" customFormat="1" ht="30.95" customHeight="1" spans="1:15">
      <c r="A169" s="18"/>
      <c r="B169" s="52">
        <v>59</v>
      </c>
      <c r="C169" s="21" t="s">
        <v>231</v>
      </c>
      <c r="D169" s="111" t="s">
        <v>239</v>
      </c>
      <c r="E169" s="52" t="s">
        <v>233</v>
      </c>
      <c r="F169" s="112">
        <v>1435.5</v>
      </c>
      <c r="G169" s="98">
        <f>ROUND(1.2409*1.03,2)</f>
        <v>1.28</v>
      </c>
      <c r="H169" s="54">
        <f t="shared" si="30"/>
        <v>1837.44</v>
      </c>
      <c r="I169" s="50" t="s">
        <v>240</v>
      </c>
      <c r="J169" s="76"/>
      <c r="K169" s="76"/>
      <c r="L169" s="76"/>
      <c r="M169" s="50" t="s">
        <v>87</v>
      </c>
      <c r="N169" s="52">
        <f t="shared" si="31"/>
        <v>1.28</v>
      </c>
      <c r="O169" s="119"/>
    </row>
    <row r="170" s="1" customFormat="1" ht="30.95" customHeight="1" spans="1:15">
      <c r="A170" s="18"/>
      <c r="B170" s="52">
        <v>60</v>
      </c>
      <c r="C170" s="21" t="s">
        <v>231</v>
      </c>
      <c r="D170" s="111" t="s">
        <v>241</v>
      </c>
      <c r="E170" s="52" t="s">
        <v>233</v>
      </c>
      <c r="F170" s="112">
        <v>1507.28</v>
      </c>
      <c r="G170" s="98">
        <f>ROUND(2.0216*1.03,2)</f>
        <v>2.08</v>
      </c>
      <c r="H170" s="54">
        <f t="shared" si="30"/>
        <v>3135.1424</v>
      </c>
      <c r="I170" s="50" t="s">
        <v>242</v>
      </c>
      <c r="J170" s="76"/>
      <c r="K170" s="76"/>
      <c r="L170" s="76"/>
      <c r="M170" s="50" t="s">
        <v>87</v>
      </c>
      <c r="N170" s="52">
        <f t="shared" si="31"/>
        <v>2.08</v>
      </c>
      <c r="O170" s="119"/>
    </row>
    <row r="171" s="1" customFormat="1" ht="41.25" customHeight="1" spans="1:15">
      <c r="A171" s="18"/>
      <c r="B171" s="52">
        <v>61</v>
      </c>
      <c r="C171" s="21" t="s">
        <v>231</v>
      </c>
      <c r="D171" s="111" t="s">
        <v>243</v>
      </c>
      <c r="E171" s="113" t="s">
        <v>233</v>
      </c>
      <c r="F171" s="114">
        <v>3123.36</v>
      </c>
      <c r="G171" s="115">
        <v>5.11</v>
      </c>
      <c r="H171" s="116">
        <f t="shared" si="30"/>
        <v>15960.3696</v>
      </c>
      <c r="I171" s="50" t="s">
        <v>244</v>
      </c>
      <c r="J171" s="76"/>
      <c r="K171" s="76"/>
      <c r="L171" s="76"/>
      <c r="M171" s="21" t="s">
        <v>32</v>
      </c>
      <c r="N171" s="52">
        <f t="shared" si="31"/>
        <v>5.11</v>
      </c>
      <c r="O171" s="119"/>
    </row>
    <row r="172" s="1" customFormat="1" ht="41.25" customHeight="1" spans="1:15">
      <c r="A172" s="18"/>
      <c r="B172" s="52">
        <v>62</v>
      </c>
      <c r="C172" s="21" t="s">
        <v>231</v>
      </c>
      <c r="D172" s="111" t="s">
        <v>245</v>
      </c>
      <c r="E172" s="113" t="s">
        <v>233</v>
      </c>
      <c r="F172" s="114">
        <v>216</v>
      </c>
      <c r="G172" s="115">
        <v>19.77</v>
      </c>
      <c r="H172" s="116">
        <f t="shared" si="30"/>
        <v>4270.32</v>
      </c>
      <c r="I172" s="50" t="s">
        <v>246</v>
      </c>
      <c r="J172" s="76"/>
      <c r="K172" s="76"/>
      <c r="L172" s="76"/>
      <c r="M172" s="21" t="s">
        <v>32</v>
      </c>
      <c r="N172" s="52">
        <f t="shared" si="31"/>
        <v>19.77</v>
      </c>
      <c r="O172" s="119"/>
    </row>
    <row r="173" s="1" customFormat="1" ht="41.25" customHeight="1" spans="1:15">
      <c r="A173" s="18"/>
      <c r="B173" s="52">
        <v>63</v>
      </c>
      <c r="C173" s="21" t="s">
        <v>231</v>
      </c>
      <c r="D173" s="111" t="s">
        <v>247</v>
      </c>
      <c r="E173" s="113" t="s">
        <v>233</v>
      </c>
      <c r="F173" s="114">
        <v>3435.48</v>
      </c>
      <c r="G173" s="115">
        <v>9.25</v>
      </c>
      <c r="H173" s="116">
        <f t="shared" si="30"/>
        <v>31778.19</v>
      </c>
      <c r="I173" s="50" t="s">
        <v>248</v>
      </c>
      <c r="J173" s="76"/>
      <c r="K173" s="76"/>
      <c r="L173" s="76"/>
      <c r="M173" s="21" t="s">
        <v>32</v>
      </c>
      <c r="N173" s="52">
        <f t="shared" si="31"/>
        <v>9.25</v>
      </c>
      <c r="O173" s="119"/>
    </row>
    <row r="174" s="1" customFormat="1" ht="30.95" customHeight="1" spans="1:15">
      <c r="A174" s="18"/>
      <c r="B174" s="52">
        <v>64</v>
      </c>
      <c r="C174" s="21" t="s">
        <v>231</v>
      </c>
      <c r="D174" s="111" t="s">
        <v>249</v>
      </c>
      <c r="E174" s="113" t="s">
        <v>233</v>
      </c>
      <c r="F174" s="114">
        <v>1744.2</v>
      </c>
      <c r="G174" s="115">
        <v>5.82</v>
      </c>
      <c r="H174" s="116">
        <f t="shared" si="30"/>
        <v>10151.244</v>
      </c>
      <c r="I174" s="120" t="s">
        <v>250</v>
      </c>
      <c r="J174" s="121"/>
      <c r="K174" s="121"/>
      <c r="L174" s="121"/>
      <c r="M174" s="21" t="s">
        <v>87</v>
      </c>
      <c r="N174" s="52">
        <f t="shared" si="31"/>
        <v>5.82</v>
      </c>
      <c r="O174" s="119"/>
    </row>
    <row r="175" s="1" customFormat="1" ht="30.95" customHeight="1" spans="1:15">
      <c r="A175" s="18"/>
      <c r="B175" s="52">
        <v>65</v>
      </c>
      <c r="C175" s="21" t="s">
        <v>231</v>
      </c>
      <c r="D175" s="111" t="s">
        <v>251</v>
      </c>
      <c r="E175" s="52" t="s">
        <v>233</v>
      </c>
      <c r="F175" s="112">
        <v>159.84</v>
      </c>
      <c r="G175" s="98">
        <f>ROUND(493.19/100,2)</f>
        <v>4.93</v>
      </c>
      <c r="H175" s="54">
        <f t="shared" si="30"/>
        <v>788.0112</v>
      </c>
      <c r="I175" s="50" t="s">
        <v>252</v>
      </c>
      <c r="J175" s="76"/>
      <c r="K175" s="76"/>
      <c r="L175" s="76"/>
      <c r="M175" s="50" t="s">
        <v>87</v>
      </c>
      <c r="N175" s="52">
        <f t="shared" si="31"/>
        <v>4.93</v>
      </c>
      <c r="O175" s="119"/>
    </row>
    <row r="176" s="1" customFormat="1" ht="30.95" customHeight="1" spans="1:15">
      <c r="A176" s="18"/>
      <c r="B176" s="52">
        <v>66</v>
      </c>
      <c r="C176" s="21" t="s">
        <v>231</v>
      </c>
      <c r="D176" s="111" t="s">
        <v>253</v>
      </c>
      <c r="E176" s="113" t="s">
        <v>233</v>
      </c>
      <c r="F176" s="114">
        <v>568.08</v>
      </c>
      <c r="G176" s="115">
        <v>7.15</v>
      </c>
      <c r="H176" s="116">
        <f t="shared" si="30"/>
        <v>4061.772</v>
      </c>
      <c r="I176" s="120" t="s">
        <v>254</v>
      </c>
      <c r="J176" s="121"/>
      <c r="K176" s="121"/>
      <c r="L176" s="121"/>
      <c r="M176" s="21" t="s">
        <v>87</v>
      </c>
      <c r="N176" s="52">
        <f t="shared" si="31"/>
        <v>7.15</v>
      </c>
      <c r="O176" s="119"/>
    </row>
    <row r="177" s="1" customFormat="1" ht="30.95" customHeight="1" spans="1:15">
      <c r="A177" s="18"/>
      <c r="B177" s="52">
        <v>67</v>
      </c>
      <c r="C177" s="21" t="s">
        <v>231</v>
      </c>
      <c r="D177" s="111" t="s">
        <v>255</v>
      </c>
      <c r="E177" s="113" t="s">
        <v>233</v>
      </c>
      <c r="F177" s="114">
        <v>4099.68</v>
      </c>
      <c r="G177" s="115">
        <v>13.4</v>
      </c>
      <c r="H177" s="116">
        <f t="shared" si="30"/>
        <v>54935.712</v>
      </c>
      <c r="I177" s="50" t="s">
        <v>256</v>
      </c>
      <c r="J177" s="76"/>
      <c r="K177" s="76"/>
      <c r="L177" s="76"/>
      <c r="M177" s="21" t="s">
        <v>32</v>
      </c>
      <c r="N177" s="52">
        <f t="shared" si="31"/>
        <v>13.4</v>
      </c>
      <c r="O177" s="119"/>
    </row>
    <row r="178" s="1" customFormat="1" ht="30.95" customHeight="1" spans="1:15">
      <c r="A178" s="18"/>
      <c r="B178" s="52">
        <v>68</v>
      </c>
      <c r="C178" s="21" t="s">
        <v>231</v>
      </c>
      <c r="D178" s="111" t="s">
        <v>257</v>
      </c>
      <c r="E178" s="52" t="s">
        <v>233</v>
      </c>
      <c r="F178" s="112">
        <v>445.5</v>
      </c>
      <c r="G178" s="98">
        <f>ROUND(3.0008*1.03,2)</f>
        <v>3.09</v>
      </c>
      <c r="H178" s="54">
        <f t="shared" si="30"/>
        <v>1376.595</v>
      </c>
      <c r="I178" s="50" t="s">
        <v>258</v>
      </c>
      <c r="J178" s="76"/>
      <c r="K178" s="76"/>
      <c r="L178" s="76"/>
      <c r="M178" s="21" t="s">
        <v>87</v>
      </c>
      <c r="N178" s="52">
        <f t="shared" si="31"/>
        <v>3.09</v>
      </c>
      <c r="O178" s="119"/>
    </row>
    <row r="179" s="1" customFormat="1" ht="30.95" customHeight="1" spans="1:15">
      <c r="A179" s="18"/>
      <c r="B179" s="52">
        <v>69</v>
      </c>
      <c r="C179" s="21" t="s">
        <v>231</v>
      </c>
      <c r="D179" s="111" t="s">
        <v>259</v>
      </c>
      <c r="E179" s="113" t="s">
        <v>233</v>
      </c>
      <c r="F179" s="114">
        <v>534.6</v>
      </c>
      <c r="G179" s="115">
        <v>7.36</v>
      </c>
      <c r="H179" s="116">
        <f t="shared" si="30"/>
        <v>3934.656</v>
      </c>
      <c r="I179" s="120" t="s">
        <v>260</v>
      </c>
      <c r="J179" s="121"/>
      <c r="K179" s="121"/>
      <c r="L179" s="121"/>
      <c r="M179" s="21" t="s">
        <v>87</v>
      </c>
      <c r="N179" s="52">
        <f t="shared" si="31"/>
        <v>7.36</v>
      </c>
      <c r="O179" s="101"/>
    </row>
    <row r="180" s="1" customFormat="1" ht="41.25" customHeight="1" spans="1:15">
      <c r="A180" s="18"/>
      <c r="B180" s="52">
        <v>70</v>
      </c>
      <c r="C180" s="21" t="s">
        <v>231</v>
      </c>
      <c r="D180" s="111" t="s">
        <v>261</v>
      </c>
      <c r="E180" s="113" t="s">
        <v>233</v>
      </c>
      <c r="F180" s="114">
        <v>686.07</v>
      </c>
      <c r="G180" s="115">
        <v>14.09</v>
      </c>
      <c r="H180" s="116">
        <f t="shared" si="30"/>
        <v>9666.7263</v>
      </c>
      <c r="I180" s="50" t="s">
        <v>262</v>
      </c>
      <c r="J180" s="76"/>
      <c r="K180" s="76"/>
      <c r="L180" s="76"/>
      <c r="M180" s="21" t="s">
        <v>32</v>
      </c>
      <c r="N180" s="52">
        <f t="shared" si="31"/>
        <v>14.09</v>
      </c>
      <c r="O180" s="119"/>
    </row>
    <row r="181" s="1" customFormat="1" ht="30.95" customHeight="1" spans="1:15">
      <c r="A181" s="18"/>
      <c r="B181" s="52">
        <v>71</v>
      </c>
      <c r="C181" s="21" t="s">
        <v>231</v>
      </c>
      <c r="D181" s="111" t="s">
        <v>263</v>
      </c>
      <c r="E181" s="113" t="s">
        <v>233</v>
      </c>
      <c r="F181" s="114">
        <v>864</v>
      </c>
      <c r="G181" s="115">
        <v>5.98</v>
      </c>
      <c r="H181" s="116">
        <f t="shared" si="30"/>
        <v>5166.72</v>
      </c>
      <c r="I181" s="120" t="s">
        <v>264</v>
      </c>
      <c r="J181" s="121"/>
      <c r="K181" s="121"/>
      <c r="L181" s="121"/>
      <c r="M181" s="21" t="s">
        <v>87</v>
      </c>
      <c r="N181" s="52">
        <f t="shared" si="31"/>
        <v>5.98</v>
      </c>
      <c r="O181" s="119"/>
    </row>
    <row r="182" s="1" customFormat="1" ht="30.95" customHeight="1" spans="1:15">
      <c r="A182" s="18"/>
      <c r="B182" s="52">
        <v>72</v>
      </c>
      <c r="C182" s="21" t="s">
        <v>231</v>
      </c>
      <c r="D182" s="111" t="s">
        <v>265</v>
      </c>
      <c r="E182" s="52" t="s">
        <v>233</v>
      </c>
      <c r="F182" s="112">
        <v>1514.7</v>
      </c>
      <c r="G182" s="98">
        <f>ROUND(3.0008*1.03,2)</f>
        <v>3.09</v>
      </c>
      <c r="H182" s="54">
        <f t="shared" si="30"/>
        <v>4680.423</v>
      </c>
      <c r="I182" s="50" t="s">
        <v>266</v>
      </c>
      <c r="J182" s="76"/>
      <c r="K182" s="76"/>
      <c r="L182" s="76"/>
      <c r="M182" s="50" t="s">
        <v>87</v>
      </c>
      <c r="N182" s="52">
        <f t="shared" si="31"/>
        <v>3.09</v>
      </c>
      <c r="O182" s="101"/>
    </row>
    <row r="183" s="1" customFormat="1" ht="40.5" customHeight="1" spans="1:15">
      <c r="A183" s="18"/>
      <c r="B183" s="52">
        <v>73</v>
      </c>
      <c r="C183" s="21" t="s">
        <v>231</v>
      </c>
      <c r="D183" s="111" t="s">
        <v>267</v>
      </c>
      <c r="E183" s="113" t="s">
        <v>233</v>
      </c>
      <c r="F183" s="114">
        <v>534.6</v>
      </c>
      <c r="G183" s="115">
        <v>10.1</v>
      </c>
      <c r="H183" s="116">
        <f t="shared" si="30"/>
        <v>5399.46</v>
      </c>
      <c r="I183" s="50" t="s">
        <v>268</v>
      </c>
      <c r="J183" s="76"/>
      <c r="K183" s="76"/>
      <c r="L183" s="76"/>
      <c r="M183" s="21" t="s">
        <v>32</v>
      </c>
      <c r="N183" s="52">
        <f t="shared" si="31"/>
        <v>10.1</v>
      </c>
      <c r="O183" s="119"/>
    </row>
    <row r="184" s="1" customFormat="1" ht="40.5" customHeight="1" spans="1:15">
      <c r="A184" s="18"/>
      <c r="B184" s="52">
        <v>74</v>
      </c>
      <c r="C184" s="21" t="s">
        <v>231</v>
      </c>
      <c r="D184" s="111" t="s">
        <v>269</v>
      </c>
      <c r="E184" s="113" t="s">
        <v>233</v>
      </c>
      <c r="F184" s="114">
        <v>851.04</v>
      </c>
      <c r="G184" s="115">
        <v>8.76</v>
      </c>
      <c r="H184" s="116">
        <f t="shared" si="30"/>
        <v>7455.1104</v>
      </c>
      <c r="I184" s="50" t="s">
        <v>270</v>
      </c>
      <c r="J184" s="76"/>
      <c r="K184" s="76"/>
      <c r="L184" s="76"/>
      <c r="M184" s="21" t="s">
        <v>32</v>
      </c>
      <c r="N184" s="52">
        <f t="shared" si="31"/>
        <v>8.76</v>
      </c>
      <c r="O184" s="119"/>
    </row>
    <row r="185" s="1" customFormat="1" ht="40.5" customHeight="1" spans="1:15">
      <c r="A185" s="18"/>
      <c r="B185" s="52">
        <v>75</v>
      </c>
      <c r="C185" s="21" t="s">
        <v>231</v>
      </c>
      <c r="D185" s="111" t="s">
        <v>271</v>
      </c>
      <c r="E185" s="113" t="s">
        <v>233</v>
      </c>
      <c r="F185" s="114">
        <v>82.82</v>
      </c>
      <c r="G185" s="115">
        <v>102.34</v>
      </c>
      <c r="H185" s="116">
        <f t="shared" si="30"/>
        <v>8475.7988</v>
      </c>
      <c r="I185" s="50" t="s">
        <v>272</v>
      </c>
      <c r="J185" s="76"/>
      <c r="K185" s="76"/>
      <c r="L185" s="76"/>
      <c r="M185" s="21" t="s">
        <v>32</v>
      </c>
      <c r="N185" s="52">
        <f t="shared" si="31"/>
        <v>102.34</v>
      </c>
      <c r="O185" s="119"/>
    </row>
    <row r="186" s="1" customFormat="1" ht="40.5" customHeight="1" spans="1:15">
      <c r="A186" s="18"/>
      <c r="B186" s="52">
        <v>76</v>
      </c>
      <c r="C186" s="21" t="s">
        <v>231</v>
      </c>
      <c r="D186" s="111" t="s">
        <v>273</v>
      </c>
      <c r="E186" s="113" t="s">
        <v>233</v>
      </c>
      <c r="F186" s="114">
        <v>82.82</v>
      </c>
      <c r="G186" s="115">
        <v>29.23</v>
      </c>
      <c r="H186" s="116">
        <f t="shared" si="30"/>
        <v>2420.8286</v>
      </c>
      <c r="I186" s="50" t="s">
        <v>274</v>
      </c>
      <c r="J186" s="76"/>
      <c r="K186" s="76"/>
      <c r="L186" s="76"/>
      <c r="M186" s="21" t="s">
        <v>32</v>
      </c>
      <c r="N186" s="52">
        <f t="shared" si="31"/>
        <v>29.23</v>
      </c>
      <c r="O186" s="119"/>
    </row>
    <row r="187" s="1" customFormat="1" ht="30.95" customHeight="1" spans="1:15">
      <c r="A187" s="18"/>
      <c r="B187" s="52">
        <v>77</v>
      </c>
      <c r="C187" s="21" t="s">
        <v>231</v>
      </c>
      <c r="D187" s="111" t="s">
        <v>275</v>
      </c>
      <c r="E187" s="52" t="s">
        <v>233</v>
      </c>
      <c r="F187" s="112">
        <v>1747.05</v>
      </c>
      <c r="G187" s="98">
        <v>87.87</v>
      </c>
      <c r="H187" s="54">
        <f t="shared" si="30"/>
        <v>153513.2835</v>
      </c>
      <c r="I187" s="50" t="s">
        <v>276</v>
      </c>
      <c r="J187" s="76"/>
      <c r="K187" s="76"/>
      <c r="L187" s="76"/>
      <c r="M187" s="50" t="s">
        <v>87</v>
      </c>
      <c r="N187" s="52">
        <f t="shared" si="31"/>
        <v>87.87</v>
      </c>
      <c r="O187" s="119"/>
    </row>
    <row r="188" s="1" customFormat="1" ht="30.95" customHeight="1" spans="1:15">
      <c r="A188" s="18"/>
      <c r="B188" s="52">
        <v>78</v>
      </c>
      <c r="C188" s="21" t="s">
        <v>231</v>
      </c>
      <c r="D188" s="111" t="s">
        <v>277</v>
      </c>
      <c r="E188" s="113" t="s">
        <v>233</v>
      </c>
      <c r="F188" s="114">
        <v>134.58</v>
      </c>
      <c r="G188" s="115">
        <v>307.22</v>
      </c>
      <c r="H188" s="116">
        <f t="shared" si="30"/>
        <v>41345.6676</v>
      </c>
      <c r="I188" s="120" t="s">
        <v>278</v>
      </c>
      <c r="J188" s="121"/>
      <c r="K188" s="121"/>
      <c r="L188" s="121"/>
      <c r="M188" s="21" t="s">
        <v>87</v>
      </c>
      <c r="N188" s="52">
        <f t="shared" si="31"/>
        <v>307.22</v>
      </c>
      <c r="O188" s="119"/>
    </row>
    <row r="189" s="1" customFormat="1" ht="30.95" customHeight="1" spans="1:15">
      <c r="A189" s="18"/>
      <c r="B189" s="52">
        <v>79</v>
      </c>
      <c r="C189" s="21" t="s">
        <v>231</v>
      </c>
      <c r="D189" s="111" t="s">
        <v>279</v>
      </c>
      <c r="E189" s="113" t="s">
        <v>233</v>
      </c>
      <c r="F189" s="114">
        <v>155.29</v>
      </c>
      <c r="G189" s="115">
        <v>97.68</v>
      </c>
      <c r="H189" s="116">
        <f t="shared" si="30"/>
        <v>15168.7272</v>
      </c>
      <c r="I189" s="120" t="s">
        <v>280</v>
      </c>
      <c r="J189" s="121"/>
      <c r="K189" s="121"/>
      <c r="L189" s="121"/>
      <c r="M189" s="21" t="s">
        <v>87</v>
      </c>
      <c r="N189" s="52">
        <f t="shared" si="31"/>
        <v>97.68</v>
      </c>
      <c r="O189" s="101"/>
    </row>
    <row r="190" s="1" customFormat="1" ht="30.95" customHeight="1" spans="1:15">
      <c r="A190" s="18"/>
      <c r="B190" s="52">
        <v>80</v>
      </c>
      <c r="C190" s="21" t="s">
        <v>231</v>
      </c>
      <c r="D190" s="111" t="s">
        <v>281</v>
      </c>
      <c r="E190" s="113" t="s">
        <v>233</v>
      </c>
      <c r="F190" s="114">
        <v>155.29</v>
      </c>
      <c r="G190" s="115">
        <v>85.47</v>
      </c>
      <c r="H190" s="116">
        <f t="shared" si="30"/>
        <v>13272.6363</v>
      </c>
      <c r="I190" s="120" t="s">
        <v>282</v>
      </c>
      <c r="J190" s="121"/>
      <c r="K190" s="121"/>
      <c r="L190" s="121"/>
      <c r="M190" s="21" t="s">
        <v>87</v>
      </c>
      <c r="N190" s="52">
        <f t="shared" si="31"/>
        <v>85.47</v>
      </c>
      <c r="O190" s="119"/>
    </row>
    <row r="191" s="1" customFormat="1" ht="30.95" customHeight="1" spans="1:15">
      <c r="A191" s="18"/>
      <c r="B191" s="52">
        <v>81</v>
      </c>
      <c r="C191" s="21" t="s">
        <v>231</v>
      </c>
      <c r="D191" s="111" t="s">
        <v>283</v>
      </c>
      <c r="E191" s="52" t="s">
        <v>233</v>
      </c>
      <c r="F191" s="112">
        <v>134.58</v>
      </c>
      <c r="G191" s="98">
        <f>ROUND(16.58*1.2,2)</f>
        <v>19.9</v>
      </c>
      <c r="H191" s="54">
        <f t="shared" si="30"/>
        <v>2678.142</v>
      </c>
      <c r="I191" s="50" t="s">
        <v>284</v>
      </c>
      <c r="J191" s="76"/>
      <c r="K191" s="76"/>
      <c r="L191" s="76"/>
      <c r="M191" s="50" t="s">
        <v>87</v>
      </c>
      <c r="N191" s="52">
        <f t="shared" si="31"/>
        <v>19.9</v>
      </c>
      <c r="O191" s="119"/>
    </row>
    <row r="192" s="1" customFormat="1" ht="30.95" customHeight="1" spans="1:15">
      <c r="A192" s="18"/>
      <c r="B192" s="52">
        <v>82</v>
      </c>
      <c r="C192" s="21" t="s">
        <v>231</v>
      </c>
      <c r="D192" s="111" t="s">
        <v>285</v>
      </c>
      <c r="E192" s="52" t="s">
        <v>233</v>
      </c>
      <c r="F192" s="112">
        <v>41.41</v>
      </c>
      <c r="G192" s="98">
        <f>ROUND(6.83*1.05,2)</f>
        <v>7.17</v>
      </c>
      <c r="H192" s="54">
        <f t="shared" si="30"/>
        <v>296.9097</v>
      </c>
      <c r="I192" s="50" t="s">
        <v>286</v>
      </c>
      <c r="J192" s="76"/>
      <c r="K192" s="76"/>
      <c r="L192" s="76"/>
      <c r="M192" s="50" t="s">
        <v>87</v>
      </c>
      <c r="N192" s="52">
        <f t="shared" si="31"/>
        <v>7.17</v>
      </c>
      <c r="O192" s="119"/>
    </row>
    <row r="193" s="1" customFormat="1" ht="30.95" customHeight="1" spans="1:15">
      <c r="A193" s="18"/>
      <c r="B193" s="52">
        <v>83</v>
      </c>
      <c r="C193" s="21" t="s">
        <v>231</v>
      </c>
      <c r="D193" s="111" t="s">
        <v>287</v>
      </c>
      <c r="E193" s="52" t="s">
        <v>233</v>
      </c>
      <c r="F193" s="112">
        <v>1656.4</v>
      </c>
      <c r="G193" s="98">
        <f>ROUND(6.83*1.2,2)</f>
        <v>8.2</v>
      </c>
      <c r="H193" s="54">
        <f t="shared" si="30"/>
        <v>13582.48</v>
      </c>
      <c r="I193" s="50" t="s">
        <v>288</v>
      </c>
      <c r="J193" s="76"/>
      <c r="K193" s="76"/>
      <c r="L193" s="76"/>
      <c r="M193" s="50" t="s">
        <v>87</v>
      </c>
      <c r="N193" s="52">
        <f t="shared" si="31"/>
        <v>8.2</v>
      </c>
      <c r="O193" s="119"/>
    </row>
    <row r="194" s="1" customFormat="1" ht="30.95" customHeight="1" spans="1:15">
      <c r="A194" s="18"/>
      <c r="B194" s="52">
        <v>84</v>
      </c>
      <c r="C194" s="21" t="s">
        <v>231</v>
      </c>
      <c r="D194" s="111" t="s">
        <v>289</v>
      </c>
      <c r="E194" s="52" t="s">
        <v>233</v>
      </c>
      <c r="F194" s="112">
        <v>414.1</v>
      </c>
      <c r="G194" s="98">
        <f>ROUND(11.39*1.05,2)</f>
        <v>11.96</v>
      </c>
      <c r="H194" s="54">
        <f t="shared" si="30"/>
        <v>4952.636</v>
      </c>
      <c r="I194" s="50" t="s">
        <v>290</v>
      </c>
      <c r="J194" s="76"/>
      <c r="K194" s="76"/>
      <c r="L194" s="76"/>
      <c r="M194" s="50" t="s">
        <v>87</v>
      </c>
      <c r="N194" s="52">
        <f t="shared" si="31"/>
        <v>11.96</v>
      </c>
      <c r="O194" s="119"/>
    </row>
    <row r="195" s="1" customFormat="1" ht="30.95" customHeight="1" spans="1:15">
      <c r="A195" s="18"/>
      <c r="B195" s="52">
        <v>85</v>
      </c>
      <c r="C195" s="21" t="s">
        <v>231</v>
      </c>
      <c r="D195" s="111" t="s">
        <v>291</v>
      </c>
      <c r="E195" s="52" t="s">
        <v>233</v>
      </c>
      <c r="F195" s="112">
        <v>124.23</v>
      </c>
      <c r="G195" s="98">
        <f>ROUND(16.58*1.05,2)</f>
        <v>17.41</v>
      </c>
      <c r="H195" s="54">
        <f t="shared" si="30"/>
        <v>2162.8443</v>
      </c>
      <c r="I195" s="50" t="s">
        <v>292</v>
      </c>
      <c r="J195" s="76"/>
      <c r="K195" s="76"/>
      <c r="L195" s="76"/>
      <c r="M195" s="50" t="s">
        <v>87</v>
      </c>
      <c r="N195" s="52">
        <f t="shared" si="31"/>
        <v>17.41</v>
      </c>
      <c r="O195" s="101"/>
    </row>
    <row r="196" s="1" customFormat="1" ht="16.5" spans="1:15">
      <c r="A196" s="18"/>
      <c r="B196" s="20"/>
      <c r="C196" s="122" t="s">
        <v>293</v>
      </c>
      <c r="D196" s="123"/>
      <c r="E196" s="124" t="s">
        <v>137</v>
      </c>
      <c r="F196" s="125">
        <v>4</v>
      </c>
      <c r="G196" s="125">
        <f>I199</f>
        <v>1600</v>
      </c>
      <c r="H196" s="126">
        <f>F196*G196</f>
        <v>6400</v>
      </c>
      <c r="I196" s="117">
        <v>2630</v>
      </c>
      <c r="J196" s="137" t="s">
        <v>294</v>
      </c>
      <c r="K196" s="137" t="s">
        <v>295</v>
      </c>
      <c r="L196" s="138">
        <v>15880699954</v>
      </c>
      <c r="M196" s="139" t="s">
        <v>32</v>
      </c>
      <c r="N196" s="20">
        <f t="shared" si="31"/>
        <v>1600</v>
      </c>
      <c r="O196" s="101"/>
    </row>
    <row r="197" s="1" customFormat="1" ht="16.5" spans="1:15">
      <c r="A197" s="18"/>
      <c r="B197" s="24"/>
      <c r="C197" s="127"/>
      <c r="D197" s="128"/>
      <c r="E197" s="129"/>
      <c r="F197" s="130"/>
      <c r="G197" s="130"/>
      <c r="H197" s="131"/>
      <c r="I197" s="117">
        <v>3800</v>
      </c>
      <c r="J197" s="137" t="s">
        <v>296</v>
      </c>
      <c r="K197" s="137" t="s">
        <v>297</v>
      </c>
      <c r="L197" s="138">
        <v>15960212446</v>
      </c>
      <c r="M197" s="140"/>
      <c r="N197" s="24"/>
      <c r="O197" s="102"/>
    </row>
    <row r="198" s="1" customFormat="1" ht="14.25" spans="1:15">
      <c r="A198" s="18"/>
      <c r="B198" s="24"/>
      <c r="C198" s="127"/>
      <c r="D198" s="128"/>
      <c r="E198" s="129"/>
      <c r="F198" s="130"/>
      <c r="G198" s="130"/>
      <c r="H198" s="131"/>
      <c r="I198" s="50">
        <v>2687</v>
      </c>
      <c r="J198" s="76" t="s">
        <v>298</v>
      </c>
      <c r="K198" s="76" t="s">
        <v>299</v>
      </c>
      <c r="L198" s="76">
        <v>13655090470</v>
      </c>
      <c r="M198" s="140"/>
      <c r="N198" s="24"/>
      <c r="O198" s="102"/>
    </row>
    <row r="199" s="1" customFormat="1" ht="14.25" spans="1:15">
      <c r="A199" s="18"/>
      <c r="B199" s="24"/>
      <c r="C199" s="132"/>
      <c r="D199" s="133"/>
      <c r="E199" s="134"/>
      <c r="F199" s="135"/>
      <c r="G199" s="135"/>
      <c r="H199" s="136"/>
      <c r="I199" s="52">
        <v>1600</v>
      </c>
      <c r="J199" s="76" t="s">
        <v>300</v>
      </c>
      <c r="K199" s="76"/>
      <c r="L199" s="76"/>
      <c r="M199" s="141"/>
      <c r="N199" s="28"/>
      <c r="O199" s="103"/>
    </row>
    <row r="200" s="1" customFormat="1" ht="16.5" spans="1:15">
      <c r="A200" s="18"/>
      <c r="B200" s="20"/>
      <c r="C200" s="122" t="s">
        <v>301</v>
      </c>
      <c r="D200" s="123" t="s">
        <v>302</v>
      </c>
      <c r="E200" s="124" t="s">
        <v>137</v>
      </c>
      <c r="F200" s="125">
        <v>147</v>
      </c>
      <c r="G200" s="125">
        <f>I203</f>
        <v>700</v>
      </c>
      <c r="H200" s="126">
        <f>F200*G200</f>
        <v>102900</v>
      </c>
      <c r="I200" s="117">
        <v>1170</v>
      </c>
      <c r="J200" s="137" t="s">
        <v>294</v>
      </c>
      <c r="K200" s="137" t="s">
        <v>295</v>
      </c>
      <c r="L200" s="138">
        <v>15880699954</v>
      </c>
      <c r="M200" s="139" t="s">
        <v>32</v>
      </c>
      <c r="N200" s="20">
        <f>G200</f>
        <v>700</v>
      </c>
      <c r="O200" s="101"/>
    </row>
    <row r="201" s="1" customFormat="1" ht="16.5" spans="1:15">
      <c r="A201" s="18"/>
      <c r="B201" s="24"/>
      <c r="C201" s="127"/>
      <c r="D201" s="128"/>
      <c r="E201" s="129"/>
      <c r="F201" s="130"/>
      <c r="G201" s="130"/>
      <c r="H201" s="131"/>
      <c r="I201" s="117">
        <v>998</v>
      </c>
      <c r="J201" s="137" t="s">
        <v>296</v>
      </c>
      <c r="K201" s="137" t="s">
        <v>297</v>
      </c>
      <c r="L201" s="138">
        <v>15960212446</v>
      </c>
      <c r="M201" s="140"/>
      <c r="N201" s="24"/>
      <c r="O201" s="102"/>
    </row>
    <row r="202" s="1" customFormat="1" ht="14.25" spans="1:15">
      <c r="A202" s="18"/>
      <c r="B202" s="24"/>
      <c r="C202" s="127"/>
      <c r="D202" s="128"/>
      <c r="E202" s="129"/>
      <c r="F202" s="130"/>
      <c r="G202" s="130"/>
      <c r="H202" s="131"/>
      <c r="I202" s="50">
        <v>840</v>
      </c>
      <c r="J202" s="76" t="s">
        <v>298</v>
      </c>
      <c r="K202" s="76" t="s">
        <v>299</v>
      </c>
      <c r="L202" s="76">
        <v>13655090470</v>
      </c>
      <c r="M202" s="140"/>
      <c r="N202" s="24"/>
      <c r="O202" s="102"/>
    </row>
    <row r="203" s="1" customFormat="1" ht="14.25" spans="1:15">
      <c r="A203" s="18"/>
      <c r="B203" s="24"/>
      <c r="C203" s="132"/>
      <c r="D203" s="133"/>
      <c r="E203" s="134"/>
      <c r="F203" s="135"/>
      <c r="G203" s="135"/>
      <c r="H203" s="136"/>
      <c r="I203" s="52">
        <v>700</v>
      </c>
      <c r="J203" s="76" t="s">
        <v>300</v>
      </c>
      <c r="K203" s="76"/>
      <c r="L203" s="76"/>
      <c r="M203" s="141"/>
      <c r="N203" s="28"/>
      <c r="O203" s="103"/>
    </row>
    <row r="204" s="1" customFormat="1" ht="16.5" spans="1:15">
      <c r="A204" s="18"/>
      <c r="B204" s="20"/>
      <c r="C204" s="122" t="s">
        <v>301</v>
      </c>
      <c r="D204" s="123" t="s">
        <v>303</v>
      </c>
      <c r="E204" s="124" t="s">
        <v>137</v>
      </c>
      <c r="F204" s="125">
        <v>8</v>
      </c>
      <c r="G204" s="125">
        <f>I207</f>
        <v>800</v>
      </c>
      <c r="H204" s="126">
        <f>F204*G204</f>
        <v>6400</v>
      </c>
      <c r="I204" s="117">
        <v>1275</v>
      </c>
      <c r="J204" s="137" t="s">
        <v>294</v>
      </c>
      <c r="K204" s="137" t="s">
        <v>295</v>
      </c>
      <c r="L204" s="138">
        <v>15880699954</v>
      </c>
      <c r="M204" s="139" t="s">
        <v>32</v>
      </c>
      <c r="N204" s="20">
        <f>G204</f>
        <v>800</v>
      </c>
      <c r="O204" s="101"/>
    </row>
    <row r="205" s="1" customFormat="1" ht="16.5" spans="1:15">
      <c r="A205" s="18"/>
      <c r="B205" s="24"/>
      <c r="C205" s="127"/>
      <c r="D205" s="128"/>
      <c r="E205" s="129"/>
      <c r="F205" s="130"/>
      <c r="G205" s="130"/>
      <c r="H205" s="131"/>
      <c r="I205" s="117">
        <v>1057</v>
      </c>
      <c r="J205" s="137" t="s">
        <v>296</v>
      </c>
      <c r="K205" s="137" t="s">
        <v>297</v>
      </c>
      <c r="L205" s="138">
        <v>15960212446</v>
      </c>
      <c r="M205" s="140"/>
      <c r="N205" s="24"/>
      <c r="O205" s="102"/>
    </row>
    <row r="206" s="1" customFormat="1" ht="14.25" spans="1:15">
      <c r="A206" s="18"/>
      <c r="B206" s="24"/>
      <c r="C206" s="127"/>
      <c r="D206" s="128"/>
      <c r="E206" s="129"/>
      <c r="F206" s="130"/>
      <c r="G206" s="130"/>
      <c r="H206" s="131"/>
      <c r="I206" s="50">
        <v>968</v>
      </c>
      <c r="J206" s="76" t="s">
        <v>298</v>
      </c>
      <c r="K206" s="76" t="s">
        <v>299</v>
      </c>
      <c r="L206" s="76">
        <v>13655090470</v>
      </c>
      <c r="M206" s="140"/>
      <c r="N206" s="24"/>
      <c r="O206" s="102"/>
    </row>
    <row r="207" s="1" customFormat="1" ht="14.25" spans="1:15">
      <c r="A207" s="18"/>
      <c r="B207" s="24"/>
      <c r="C207" s="132"/>
      <c r="D207" s="133"/>
      <c r="E207" s="134"/>
      <c r="F207" s="135"/>
      <c r="G207" s="135"/>
      <c r="H207" s="136"/>
      <c r="I207" s="52">
        <v>800</v>
      </c>
      <c r="J207" s="76" t="s">
        <v>300</v>
      </c>
      <c r="K207" s="76"/>
      <c r="L207" s="76"/>
      <c r="M207" s="141"/>
      <c r="N207" s="28"/>
      <c r="O207" s="103"/>
    </row>
    <row r="208" s="1" customFormat="1" ht="16.5" spans="1:15">
      <c r="A208" s="18"/>
      <c r="B208" s="20"/>
      <c r="C208" s="122" t="s">
        <v>301</v>
      </c>
      <c r="D208" s="123" t="s">
        <v>304</v>
      </c>
      <c r="E208" s="124" t="s">
        <v>137</v>
      </c>
      <c r="F208" s="125">
        <v>112</v>
      </c>
      <c r="G208" s="125">
        <f>I211</f>
        <v>1400</v>
      </c>
      <c r="H208" s="126">
        <f>F208*G208</f>
        <v>156800</v>
      </c>
      <c r="I208" s="117">
        <v>1463</v>
      </c>
      <c r="J208" s="137" t="s">
        <v>294</v>
      </c>
      <c r="K208" s="137" t="s">
        <v>295</v>
      </c>
      <c r="L208" s="138">
        <v>15880699954</v>
      </c>
      <c r="M208" s="139" t="s">
        <v>32</v>
      </c>
      <c r="N208" s="20">
        <f>G208</f>
        <v>1400</v>
      </c>
      <c r="O208" s="101"/>
    </row>
    <row r="209" s="1" customFormat="1" ht="16.5" spans="1:15">
      <c r="A209" s="18"/>
      <c r="B209" s="24"/>
      <c r="C209" s="127"/>
      <c r="D209" s="128"/>
      <c r="E209" s="129"/>
      <c r="F209" s="130"/>
      <c r="G209" s="130"/>
      <c r="H209" s="131"/>
      <c r="I209" s="117">
        <v>1411</v>
      </c>
      <c r="J209" s="137" t="s">
        <v>296</v>
      </c>
      <c r="K209" s="137" t="s">
        <v>297</v>
      </c>
      <c r="L209" s="138">
        <v>15960212446</v>
      </c>
      <c r="M209" s="140"/>
      <c r="N209" s="24"/>
      <c r="O209" s="102"/>
    </row>
    <row r="210" s="1" customFormat="1" ht="14.25" spans="1:15">
      <c r="A210" s="18"/>
      <c r="B210" s="24"/>
      <c r="C210" s="127"/>
      <c r="D210" s="128"/>
      <c r="E210" s="129"/>
      <c r="F210" s="130"/>
      <c r="G210" s="130"/>
      <c r="H210" s="131"/>
      <c r="I210" s="50">
        <v>1708</v>
      </c>
      <c r="J210" s="76" t="s">
        <v>298</v>
      </c>
      <c r="K210" s="76" t="s">
        <v>299</v>
      </c>
      <c r="L210" s="76">
        <v>13655090470</v>
      </c>
      <c r="M210" s="140"/>
      <c r="N210" s="24"/>
      <c r="O210" s="102"/>
    </row>
    <row r="211" s="1" customFormat="1" ht="14.25" spans="1:15">
      <c r="A211" s="18"/>
      <c r="B211" s="24"/>
      <c r="C211" s="132"/>
      <c r="D211" s="133"/>
      <c r="E211" s="134"/>
      <c r="F211" s="135"/>
      <c r="G211" s="135"/>
      <c r="H211" s="136"/>
      <c r="I211" s="52">
        <v>1400</v>
      </c>
      <c r="J211" s="76" t="s">
        <v>300</v>
      </c>
      <c r="K211" s="76"/>
      <c r="L211" s="76"/>
      <c r="M211" s="141"/>
      <c r="N211" s="28"/>
      <c r="O211" s="103"/>
    </row>
    <row r="212" s="1" customFormat="1" ht="16.5" spans="1:15">
      <c r="A212" s="18"/>
      <c r="B212" s="20"/>
      <c r="C212" s="122" t="s">
        <v>305</v>
      </c>
      <c r="D212" s="123"/>
      <c r="E212" s="124" t="s">
        <v>180</v>
      </c>
      <c r="F212" s="125">
        <v>2</v>
      </c>
      <c r="G212" s="125">
        <f>I215</f>
        <v>6000</v>
      </c>
      <c r="H212" s="126">
        <f>F212*G212</f>
        <v>12000</v>
      </c>
      <c r="I212" s="117">
        <v>7800</v>
      </c>
      <c r="J212" s="137" t="s">
        <v>294</v>
      </c>
      <c r="K212" s="137" t="s">
        <v>295</v>
      </c>
      <c r="L212" s="138">
        <v>15880699954</v>
      </c>
      <c r="M212" s="139" t="s">
        <v>32</v>
      </c>
      <c r="N212" s="20">
        <f>G212</f>
        <v>6000</v>
      </c>
      <c r="O212" s="101"/>
    </row>
    <row r="213" s="1" customFormat="1" ht="14.25" spans="1:15">
      <c r="A213" s="18"/>
      <c r="B213" s="24"/>
      <c r="C213" s="127"/>
      <c r="D213" s="128"/>
      <c r="E213" s="129"/>
      <c r="F213" s="130"/>
      <c r="G213" s="130"/>
      <c r="H213" s="131"/>
      <c r="I213" s="50">
        <v>7600</v>
      </c>
      <c r="J213" s="137" t="s">
        <v>296</v>
      </c>
      <c r="K213" s="137" t="s">
        <v>297</v>
      </c>
      <c r="L213" s="138">
        <v>15960212446</v>
      </c>
      <c r="M213" s="140"/>
      <c r="N213" s="24"/>
      <c r="O213" s="102"/>
    </row>
    <row r="214" s="1" customFormat="1" ht="14.25" spans="1:15">
      <c r="A214" s="18"/>
      <c r="B214" s="24"/>
      <c r="C214" s="127"/>
      <c r="D214" s="128"/>
      <c r="E214" s="129"/>
      <c r="F214" s="130"/>
      <c r="G214" s="130"/>
      <c r="H214" s="131"/>
      <c r="I214" s="50">
        <v>7200</v>
      </c>
      <c r="J214" s="76" t="s">
        <v>298</v>
      </c>
      <c r="K214" s="76" t="s">
        <v>299</v>
      </c>
      <c r="L214" s="76">
        <v>13655090470</v>
      </c>
      <c r="M214" s="140"/>
      <c r="N214" s="24"/>
      <c r="O214" s="102"/>
    </row>
    <row r="215" s="1" customFormat="1" ht="14.25" spans="1:15">
      <c r="A215" s="18"/>
      <c r="B215" s="24"/>
      <c r="C215" s="132"/>
      <c r="D215" s="133"/>
      <c r="E215" s="134"/>
      <c r="F215" s="135"/>
      <c r="G215" s="135"/>
      <c r="H215" s="136"/>
      <c r="I215" s="52">
        <v>6000</v>
      </c>
      <c r="J215" s="76" t="s">
        <v>300</v>
      </c>
      <c r="K215" s="76"/>
      <c r="L215" s="76"/>
      <c r="M215" s="141"/>
      <c r="N215" s="28"/>
      <c r="O215" s="103"/>
    </row>
    <row r="216" s="1" customFormat="1" ht="16.5" spans="1:15">
      <c r="A216" s="18"/>
      <c r="B216" s="20"/>
      <c r="C216" s="122" t="s">
        <v>306</v>
      </c>
      <c r="D216" s="123"/>
      <c r="E216" s="124" t="s">
        <v>137</v>
      </c>
      <c r="F216" s="125">
        <v>2</v>
      </c>
      <c r="G216" s="125">
        <f>I219</f>
        <v>300</v>
      </c>
      <c r="H216" s="126">
        <f>F216*G216</f>
        <v>600</v>
      </c>
      <c r="I216" s="117">
        <v>3500</v>
      </c>
      <c r="J216" s="137" t="s">
        <v>294</v>
      </c>
      <c r="K216" s="137" t="s">
        <v>295</v>
      </c>
      <c r="L216" s="138">
        <v>15880699954</v>
      </c>
      <c r="M216" s="139" t="s">
        <v>32</v>
      </c>
      <c r="N216" s="20">
        <f>G216</f>
        <v>300</v>
      </c>
      <c r="O216" s="101"/>
    </row>
    <row r="217" s="1" customFormat="1" ht="14.25" spans="1:15">
      <c r="A217" s="18"/>
      <c r="B217" s="24"/>
      <c r="C217" s="127"/>
      <c r="D217" s="128"/>
      <c r="E217" s="129"/>
      <c r="F217" s="130"/>
      <c r="G217" s="130"/>
      <c r="H217" s="131"/>
      <c r="I217" s="50">
        <v>370</v>
      </c>
      <c r="J217" s="137" t="s">
        <v>296</v>
      </c>
      <c r="K217" s="137" t="s">
        <v>297</v>
      </c>
      <c r="L217" s="138">
        <v>15960212446</v>
      </c>
      <c r="M217" s="140"/>
      <c r="N217" s="24"/>
      <c r="O217" s="102"/>
    </row>
    <row r="218" s="1" customFormat="1" ht="14.25" spans="1:15">
      <c r="A218" s="18"/>
      <c r="B218" s="24"/>
      <c r="C218" s="127"/>
      <c r="D218" s="128"/>
      <c r="E218" s="129"/>
      <c r="F218" s="130"/>
      <c r="G218" s="130"/>
      <c r="H218" s="131"/>
      <c r="I218" s="50">
        <v>363</v>
      </c>
      <c r="J218" s="76" t="s">
        <v>298</v>
      </c>
      <c r="K218" s="76" t="s">
        <v>299</v>
      </c>
      <c r="L218" s="76">
        <v>13655090470</v>
      </c>
      <c r="M218" s="140"/>
      <c r="N218" s="24"/>
      <c r="O218" s="102"/>
    </row>
    <row r="219" s="1" customFormat="1" ht="14.25" spans="1:15">
      <c r="A219" s="18"/>
      <c r="B219" s="24"/>
      <c r="C219" s="132"/>
      <c r="D219" s="133"/>
      <c r="E219" s="134"/>
      <c r="F219" s="135"/>
      <c r="G219" s="135"/>
      <c r="H219" s="136"/>
      <c r="I219" s="52">
        <v>300</v>
      </c>
      <c r="J219" s="76" t="s">
        <v>300</v>
      </c>
      <c r="K219" s="76"/>
      <c r="L219" s="76"/>
      <c r="M219" s="141"/>
      <c r="N219" s="28"/>
      <c r="O219" s="103"/>
    </row>
    <row r="220" s="1" customFormat="1" ht="16.5" spans="1:15">
      <c r="A220" s="18"/>
      <c r="B220" s="20"/>
      <c r="C220" s="122" t="s">
        <v>307</v>
      </c>
      <c r="D220" s="123"/>
      <c r="E220" s="124" t="s">
        <v>144</v>
      </c>
      <c r="F220" s="125">
        <v>2</v>
      </c>
      <c r="G220" s="125">
        <f>I223</f>
        <v>1095</v>
      </c>
      <c r="H220" s="126">
        <f>F220*G220</f>
        <v>2190</v>
      </c>
      <c r="I220" s="117">
        <v>1300</v>
      </c>
      <c r="J220" s="137" t="s">
        <v>294</v>
      </c>
      <c r="K220" s="137" t="s">
        <v>295</v>
      </c>
      <c r="L220" s="138">
        <v>15880699954</v>
      </c>
      <c r="M220" s="139" t="s">
        <v>32</v>
      </c>
      <c r="N220" s="20">
        <f>G220</f>
        <v>1095</v>
      </c>
      <c r="O220" s="101"/>
    </row>
    <row r="221" s="1" customFormat="1" ht="14.25" spans="1:15">
      <c r="A221" s="18"/>
      <c r="B221" s="24"/>
      <c r="C221" s="127"/>
      <c r="D221" s="128"/>
      <c r="E221" s="129"/>
      <c r="F221" s="130"/>
      <c r="G221" s="130"/>
      <c r="H221" s="131"/>
      <c r="I221" s="50">
        <v>1250</v>
      </c>
      <c r="J221" s="137" t="s">
        <v>296</v>
      </c>
      <c r="K221" s="137" t="s">
        <v>297</v>
      </c>
      <c r="L221" s="138">
        <v>15960212446</v>
      </c>
      <c r="M221" s="140"/>
      <c r="N221" s="24"/>
      <c r="O221" s="102"/>
    </row>
    <row r="222" s="1" customFormat="1" ht="14.25" spans="1:15">
      <c r="A222" s="18"/>
      <c r="B222" s="24"/>
      <c r="C222" s="127"/>
      <c r="D222" s="128"/>
      <c r="E222" s="129"/>
      <c r="F222" s="130"/>
      <c r="G222" s="130"/>
      <c r="H222" s="131"/>
      <c r="I222" s="50">
        <v>1335</v>
      </c>
      <c r="J222" s="76" t="s">
        <v>298</v>
      </c>
      <c r="K222" s="76" t="s">
        <v>299</v>
      </c>
      <c r="L222" s="76">
        <v>13655090470</v>
      </c>
      <c r="M222" s="140"/>
      <c r="N222" s="24"/>
      <c r="O222" s="102"/>
    </row>
    <row r="223" s="1" customFormat="1" ht="14.25" spans="1:15">
      <c r="A223" s="18"/>
      <c r="B223" s="24"/>
      <c r="C223" s="132"/>
      <c r="D223" s="133"/>
      <c r="E223" s="134"/>
      <c r="F223" s="135"/>
      <c r="G223" s="135"/>
      <c r="H223" s="136"/>
      <c r="I223" s="52">
        <v>1095</v>
      </c>
      <c r="J223" s="76" t="s">
        <v>300</v>
      </c>
      <c r="K223" s="76"/>
      <c r="L223" s="76"/>
      <c r="M223" s="141"/>
      <c r="N223" s="28"/>
      <c r="O223" s="103"/>
    </row>
    <row r="224" s="1" customFormat="1" ht="16.5" spans="1:15">
      <c r="A224" s="18"/>
      <c r="B224" s="20"/>
      <c r="C224" s="122" t="s">
        <v>308</v>
      </c>
      <c r="D224" s="123"/>
      <c r="E224" s="124" t="s">
        <v>137</v>
      </c>
      <c r="F224" s="125">
        <v>6</v>
      </c>
      <c r="G224" s="125">
        <f>I227</f>
        <v>510</v>
      </c>
      <c r="H224" s="126">
        <f>F224*G224</f>
        <v>3060</v>
      </c>
      <c r="I224" s="117">
        <v>610</v>
      </c>
      <c r="J224" s="137" t="s">
        <v>294</v>
      </c>
      <c r="K224" s="137" t="s">
        <v>295</v>
      </c>
      <c r="L224" s="138">
        <v>15880699954</v>
      </c>
      <c r="M224" s="139" t="s">
        <v>32</v>
      </c>
      <c r="N224" s="20">
        <f>G224</f>
        <v>510</v>
      </c>
      <c r="O224" s="101"/>
    </row>
    <row r="225" s="1" customFormat="1" ht="14.25" spans="1:15">
      <c r="A225" s="18"/>
      <c r="B225" s="24"/>
      <c r="C225" s="127"/>
      <c r="D225" s="128"/>
      <c r="E225" s="129"/>
      <c r="F225" s="130"/>
      <c r="G225" s="130"/>
      <c r="H225" s="131"/>
      <c r="I225" s="50">
        <v>590</v>
      </c>
      <c r="J225" s="137" t="s">
        <v>296</v>
      </c>
      <c r="K225" s="137" t="s">
        <v>297</v>
      </c>
      <c r="L225" s="138">
        <v>15960212446</v>
      </c>
      <c r="M225" s="140"/>
      <c r="N225" s="24"/>
      <c r="O225" s="102"/>
    </row>
    <row r="226" s="1" customFormat="1" ht="14.25" spans="1:15">
      <c r="A226" s="18"/>
      <c r="B226" s="24"/>
      <c r="C226" s="127"/>
      <c r="D226" s="128"/>
      <c r="E226" s="129"/>
      <c r="F226" s="130"/>
      <c r="G226" s="130"/>
      <c r="H226" s="131"/>
      <c r="I226" s="50">
        <v>630</v>
      </c>
      <c r="J226" s="76" t="s">
        <v>298</v>
      </c>
      <c r="K226" s="76" t="s">
        <v>299</v>
      </c>
      <c r="L226" s="76">
        <v>13655090470</v>
      </c>
      <c r="M226" s="140"/>
      <c r="N226" s="24"/>
      <c r="O226" s="102"/>
    </row>
    <row r="227" s="1" customFormat="1" ht="14.25" spans="1:15">
      <c r="A227" s="18"/>
      <c r="B227" s="24"/>
      <c r="C227" s="132"/>
      <c r="D227" s="133"/>
      <c r="E227" s="134"/>
      <c r="F227" s="135"/>
      <c r="G227" s="135"/>
      <c r="H227" s="136"/>
      <c r="I227" s="52">
        <v>510</v>
      </c>
      <c r="J227" s="76" t="s">
        <v>300</v>
      </c>
      <c r="K227" s="76"/>
      <c r="L227" s="76"/>
      <c r="M227" s="141"/>
      <c r="N227" s="28"/>
      <c r="O227" s="103"/>
    </row>
    <row r="228" s="1" customFormat="1" ht="20.1" customHeight="1" spans="1:15">
      <c r="A228" s="18"/>
      <c r="B228" s="20"/>
      <c r="C228" s="122" t="s">
        <v>309</v>
      </c>
      <c r="D228" s="123" t="s">
        <v>310</v>
      </c>
      <c r="E228" s="124" t="s">
        <v>180</v>
      </c>
      <c r="F228" s="125">
        <v>4</v>
      </c>
      <c r="G228" s="125">
        <f>I231</f>
        <v>4800</v>
      </c>
      <c r="H228" s="126">
        <f>F228*G228</f>
        <v>19200</v>
      </c>
      <c r="I228" s="117">
        <v>5325</v>
      </c>
      <c r="J228" s="137" t="s">
        <v>294</v>
      </c>
      <c r="K228" s="137" t="s">
        <v>295</v>
      </c>
      <c r="L228" s="138">
        <v>15880699954</v>
      </c>
      <c r="M228" s="139" t="s">
        <v>32</v>
      </c>
      <c r="N228" s="20">
        <f>G228</f>
        <v>4800</v>
      </c>
      <c r="O228" s="101"/>
    </row>
    <row r="229" s="1" customFormat="1" ht="20.1" customHeight="1" spans="1:15">
      <c r="A229" s="18"/>
      <c r="B229" s="24"/>
      <c r="C229" s="127"/>
      <c r="D229" s="128"/>
      <c r="E229" s="129"/>
      <c r="F229" s="130"/>
      <c r="G229" s="130"/>
      <c r="H229" s="131"/>
      <c r="I229" s="50">
        <v>5150</v>
      </c>
      <c r="J229" s="137" t="s">
        <v>296</v>
      </c>
      <c r="K229" s="137" t="s">
        <v>297</v>
      </c>
      <c r="L229" s="138">
        <v>15960212446</v>
      </c>
      <c r="M229" s="140"/>
      <c r="N229" s="24"/>
      <c r="O229" s="102"/>
    </row>
    <row r="230" s="1" customFormat="1" ht="20.1" customHeight="1" spans="1:15">
      <c r="A230" s="18"/>
      <c r="B230" s="24"/>
      <c r="C230" s="127"/>
      <c r="D230" s="128"/>
      <c r="E230" s="129"/>
      <c r="F230" s="130"/>
      <c r="G230" s="130"/>
      <c r="H230" s="131"/>
      <c r="I230" s="50">
        <v>5808</v>
      </c>
      <c r="J230" s="76" t="s">
        <v>298</v>
      </c>
      <c r="K230" s="76" t="s">
        <v>299</v>
      </c>
      <c r="L230" s="76">
        <v>13655090470</v>
      </c>
      <c r="M230" s="140"/>
      <c r="N230" s="24"/>
      <c r="O230" s="102"/>
    </row>
    <row r="231" s="1" customFormat="1" ht="20.1" customHeight="1" spans="1:15">
      <c r="A231" s="18"/>
      <c r="B231" s="24"/>
      <c r="C231" s="132"/>
      <c r="D231" s="133"/>
      <c r="E231" s="134"/>
      <c r="F231" s="135"/>
      <c r="G231" s="135"/>
      <c r="H231" s="136"/>
      <c r="I231" s="52">
        <v>4800</v>
      </c>
      <c r="J231" s="76" t="s">
        <v>300</v>
      </c>
      <c r="K231" s="76"/>
      <c r="L231" s="76"/>
      <c r="M231" s="141"/>
      <c r="N231" s="28"/>
      <c r="O231" s="103"/>
    </row>
    <row r="232" s="1" customFormat="1" ht="20.1" customHeight="1" spans="1:15">
      <c r="A232" s="18"/>
      <c r="B232" s="20"/>
      <c r="C232" s="122" t="s">
        <v>311</v>
      </c>
      <c r="D232" s="123" t="s">
        <v>310</v>
      </c>
      <c r="E232" s="124" t="s">
        <v>180</v>
      </c>
      <c r="F232" s="125">
        <v>2</v>
      </c>
      <c r="G232" s="125">
        <f>I235</f>
        <v>5800</v>
      </c>
      <c r="H232" s="126">
        <f>F232*G232</f>
        <v>11600</v>
      </c>
      <c r="I232" s="117">
        <v>6998</v>
      </c>
      <c r="J232" s="137" t="s">
        <v>294</v>
      </c>
      <c r="K232" s="137" t="s">
        <v>295</v>
      </c>
      <c r="L232" s="138">
        <v>15880699954</v>
      </c>
      <c r="M232" s="139" t="s">
        <v>32</v>
      </c>
      <c r="N232" s="20">
        <f>G232</f>
        <v>5800</v>
      </c>
      <c r="O232" s="101"/>
    </row>
    <row r="233" s="1" customFormat="1" ht="20.1" customHeight="1" spans="1:15">
      <c r="A233" s="18"/>
      <c r="B233" s="24"/>
      <c r="C233" s="127"/>
      <c r="D233" s="128"/>
      <c r="E233" s="129"/>
      <c r="F233" s="130"/>
      <c r="G233" s="130"/>
      <c r="H233" s="131"/>
      <c r="I233" s="50">
        <v>7200</v>
      </c>
      <c r="J233" s="137" t="s">
        <v>296</v>
      </c>
      <c r="K233" s="137" t="s">
        <v>297</v>
      </c>
      <c r="L233" s="138">
        <v>15960212446</v>
      </c>
      <c r="M233" s="140"/>
      <c r="N233" s="24"/>
      <c r="O233" s="102"/>
    </row>
    <row r="234" s="1" customFormat="1" ht="20.1" customHeight="1" spans="1:15">
      <c r="A234" s="18"/>
      <c r="B234" s="24"/>
      <c r="C234" s="127"/>
      <c r="D234" s="128"/>
      <c r="E234" s="129"/>
      <c r="F234" s="130"/>
      <c r="G234" s="130"/>
      <c r="H234" s="131"/>
      <c r="I234" s="50">
        <v>7076</v>
      </c>
      <c r="J234" s="76" t="s">
        <v>298</v>
      </c>
      <c r="K234" s="76" t="s">
        <v>299</v>
      </c>
      <c r="L234" s="76">
        <v>13655090470</v>
      </c>
      <c r="M234" s="140"/>
      <c r="N234" s="24"/>
      <c r="O234" s="102"/>
    </row>
    <row r="235" s="1" customFormat="1" ht="20.1" customHeight="1" spans="1:15">
      <c r="A235" s="18"/>
      <c r="B235" s="24"/>
      <c r="C235" s="132"/>
      <c r="D235" s="133"/>
      <c r="E235" s="134"/>
      <c r="F235" s="135"/>
      <c r="G235" s="135"/>
      <c r="H235" s="136"/>
      <c r="I235" s="52">
        <v>5800</v>
      </c>
      <c r="J235" s="76" t="s">
        <v>300</v>
      </c>
      <c r="K235" s="76"/>
      <c r="L235" s="76"/>
      <c r="M235" s="141"/>
      <c r="N235" s="28"/>
      <c r="O235" s="103"/>
    </row>
    <row r="236" s="1" customFormat="1" ht="20.1" customHeight="1" spans="1:15">
      <c r="A236" s="18"/>
      <c r="B236" s="20"/>
      <c r="C236" s="122" t="s">
        <v>312</v>
      </c>
      <c r="D236" s="123"/>
      <c r="E236" s="124" t="s">
        <v>233</v>
      </c>
      <c r="F236" s="125">
        <v>21935.1</v>
      </c>
      <c r="G236" s="125">
        <f>I239</f>
        <v>4</v>
      </c>
      <c r="H236" s="126">
        <f>F236*G236</f>
        <v>87740.4</v>
      </c>
      <c r="I236" s="117">
        <v>5</v>
      </c>
      <c r="J236" s="137" t="s">
        <v>294</v>
      </c>
      <c r="K236" s="137" t="s">
        <v>295</v>
      </c>
      <c r="L236" s="138">
        <v>15880699954</v>
      </c>
      <c r="M236" s="139" t="s">
        <v>32</v>
      </c>
      <c r="N236" s="20">
        <f>G236</f>
        <v>4</v>
      </c>
      <c r="O236" s="101"/>
    </row>
    <row r="237" s="1" customFormat="1" ht="20.1" customHeight="1" spans="1:15">
      <c r="A237" s="18"/>
      <c r="B237" s="24"/>
      <c r="C237" s="127"/>
      <c r="D237" s="128"/>
      <c r="E237" s="129"/>
      <c r="F237" s="130"/>
      <c r="G237" s="130"/>
      <c r="H237" s="131"/>
      <c r="I237" s="50">
        <v>5.3</v>
      </c>
      <c r="J237" s="137" t="s">
        <v>296</v>
      </c>
      <c r="K237" s="137" t="s">
        <v>297</v>
      </c>
      <c r="L237" s="138">
        <v>15960212446</v>
      </c>
      <c r="M237" s="140"/>
      <c r="N237" s="24"/>
      <c r="O237" s="102"/>
    </row>
    <row r="238" s="1" customFormat="1" ht="20.1" customHeight="1" spans="1:15">
      <c r="A238" s="18"/>
      <c r="B238" s="24"/>
      <c r="C238" s="127"/>
      <c r="D238" s="128"/>
      <c r="E238" s="129"/>
      <c r="F238" s="130"/>
      <c r="G238" s="130"/>
      <c r="H238" s="131"/>
      <c r="I238" s="50">
        <v>4.9</v>
      </c>
      <c r="J238" s="76" t="s">
        <v>298</v>
      </c>
      <c r="K238" s="76" t="s">
        <v>299</v>
      </c>
      <c r="L238" s="76">
        <v>13655090470</v>
      </c>
      <c r="M238" s="140"/>
      <c r="N238" s="24"/>
      <c r="O238" s="102"/>
    </row>
    <row r="239" s="1" customFormat="1" ht="20.1" customHeight="1" spans="1:15">
      <c r="A239" s="18"/>
      <c r="B239" s="24"/>
      <c r="C239" s="132"/>
      <c r="D239" s="133"/>
      <c r="E239" s="134"/>
      <c r="F239" s="135"/>
      <c r="G239" s="135"/>
      <c r="H239" s="136"/>
      <c r="I239" s="52">
        <v>4</v>
      </c>
      <c r="J239" s="76" t="s">
        <v>300</v>
      </c>
      <c r="K239" s="76"/>
      <c r="L239" s="76"/>
      <c r="M239" s="141"/>
      <c r="N239" s="28"/>
      <c r="O239" s="103"/>
    </row>
    <row r="240" s="1" customFormat="1" ht="20.1" customHeight="1" spans="1:15">
      <c r="A240" s="18"/>
      <c r="B240" s="52">
        <v>99</v>
      </c>
      <c r="C240" s="50" t="s">
        <v>313</v>
      </c>
      <c r="D240" s="51"/>
      <c r="E240" s="52" t="s">
        <v>233</v>
      </c>
      <c r="F240" s="52">
        <v>476</v>
      </c>
      <c r="G240" s="52">
        <v>12.72</v>
      </c>
      <c r="H240" s="54">
        <f>F240*G240</f>
        <v>6054.72</v>
      </c>
      <c r="I240" s="75" t="s">
        <v>314</v>
      </c>
      <c r="J240" s="86"/>
      <c r="K240" s="86"/>
      <c r="L240" s="87"/>
      <c r="M240" s="142" t="s">
        <v>315</v>
      </c>
      <c r="N240" s="52">
        <f>G240</f>
        <v>12.72</v>
      </c>
      <c r="O240" s="119"/>
    </row>
    <row r="241" s="1" customFormat="1" ht="20.1" customHeight="1" spans="1:15">
      <c r="A241" s="18"/>
      <c r="B241" s="52">
        <v>100</v>
      </c>
      <c r="C241" s="50" t="s">
        <v>316</v>
      </c>
      <c r="D241" s="51"/>
      <c r="E241" s="52" t="s">
        <v>233</v>
      </c>
      <c r="F241" s="52">
        <v>408</v>
      </c>
      <c r="G241" s="52">
        <v>3.86</v>
      </c>
      <c r="H241" s="54">
        <f>F241*G241</f>
        <v>1574.88</v>
      </c>
      <c r="I241" s="75" t="s">
        <v>314</v>
      </c>
      <c r="J241" s="86"/>
      <c r="K241" s="86"/>
      <c r="L241" s="87"/>
      <c r="M241" s="142" t="s">
        <v>315</v>
      </c>
      <c r="N241" s="52">
        <f>G241</f>
        <v>3.86</v>
      </c>
      <c r="O241" s="119"/>
    </row>
    <row r="242" s="1" customFormat="1" ht="20.1" customHeight="1" spans="1:15">
      <c r="A242" s="18"/>
      <c r="B242" s="20"/>
      <c r="C242" s="122" t="s">
        <v>317</v>
      </c>
      <c r="D242" s="123"/>
      <c r="E242" s="21" t="s">
        <v>137</v>
      </c>
      <c r="F242" s="125">
        <v>48</v>
      </c>
      <c r="G242" s="125">
        <f>I245</f>
        <v>71.25</v>
      </c>
      <c r="H242" s="126">
        <f>F242*G242</f>
        <v>3420</v>
      </c>
      <c r="I242" s="143">
        <v>80</v>
      </c>
      <c r="J242" s="137" t="s">
        <v>296</v>
      </c>
      <c r="K242" s="137" t="s">
        <v>297</v>
      </c>
      <c r="L242" s="138">
        <v>15960212446</v>
      </c>
      <c r="M242" s="139" t="s">
        <v>32</v>
      </c>
      <c r="N242" s="20">
        <f>G242</f>
        <v>71.25</v>
      </c>
      <c r="O242" s="101"/>
    </row>
    <row r="243" s="1" customFormat="1" ht="20.1" customHeight="1" spans="1:15">
      <c r="A243" s="18"/>
      <c r="B243" s="24"/>
      <c r="C243" s="127"/>
      <c r="D243" s="128"/>
      <c r="E243" s="25"/>
      <c r="F243" s="130"/>
      <c r="G243" s="130"/>
      <c r="H243" s="131"/>
      <c r="I243" s="50">
        <v>86.21</v>
      </c>
      <c r="J243" s="76" t="s">
        <v>298</v>
      </c>
      <c r="K243" s="76" t="s">
        <v>299</v>
      </c>
      <c r="L243" s="76">
        <v>13655090470</v>
      </c>
      <c r="M243" s="140"/>
      <c r="N243" s="24"/>
      <c r="O243" s="102"/>
    </row>
    <row r="244" s="1" customFormat="1" ht="20.1" customHeight="1" spans="1:15">
      <c r="A244" s="18"/>
      <c r="B244" s="24"/>
      <c r="C244" s="127"/>
      <c r="D244" s="128"/>
      <c r="E244" s="25"/>
      <c r="F244" s="130"/>
      <c r="G244" s="130"/>
      <c r="H244" s="131"/>
      <c r="I244" s="117">
        <v>82</v>
      </c>
      <c r="J244" s="137" t="s">
        <v>294</v>
      </c>
      <c r="K244" s="137" t="s">
        <v>295</v>
      </c>
      <c r="L244" s="138">
        <v>15880699954</v>
      </c>
      <c r="M244" s="140"/>
      <c r="N244" s="24"/>
      <c r="O244" s="102"/>
    </row>
    <row r="245" s="1" customFormat="1" ht="20.1" customHeight="1" spans="1:15">
      <c r="A245" s="18"/>
      <c r="B245" s="24"/>
      <c r="C245" s="132"/>
      <c r="D245" s="133"/>
      <c r="E245" s="29"/>
      <c r="F245" s="135"/>
      <c r="G245" s="135"/>
      <c r="H245" s="136"/>
      <c r="I245" s="52">
        <v>71.25</v>
      </c>
      <c r="J245" s="76" t="s">
        <v>300</v>
      </c>
      <c r="K245" s="76"/>
      <c r="L245" s="76"/>
      <c r="M245" s="141"/>
      <c r="N245" s="28"/>
      <c r="O245" s="103"/>
    </row>
    <row r="246" s="1" customFormat="1" ht="20.1" customHeight="1" spans="1:15">
      <c r="A246" s="18"/>
      <c r="B246" s="20"/>
      <c r="C246" s="122" t="s">
        <v>318</v>
      </c>
      <c r="D246" s="123"/>
      <c r="E246" s="21" t="s">
        <v>137</v>
      </c>
      <c r="F246" s="125">
        <v>15</v>
      </c>
      <c r="G246" s="125">
        <f>I249</f>
        <v>86.99</v>
      </c>
      <c r="H246" s="126">
        <f>F246*G246</f>
        <v>1304.85</v>
      </c>
      <c r="I246" s="143">
        <v>91</v>
      </c>
      <c r="J246" s="137" t="s">
        <v>296</v>
      </c>
      <c r="K246" s="137" t="s">
        <v>297</v>
      </c>
      <c r="L246" s="138">
        <v>15960212446</v>
      </c>
      <c r="M246" s="139" t="s">
        <v>32</v>
      </c>
      <c r="N246" s="20">
        <f>G246</f>
        <v>86.99</v>
      </c>
      <c r="O246" s="101"/>
    </row>
    <row r="247" s="1" customFormat="1" ht="20.1" customHeight="1" spans="1:15">
      <c r="A247" s="18"/>
      <c r="B247" s="24"/>
      <c r="C247" s="127"/>
      <c r="D247" s="128"/>
      <c r="E247" s="25"/>
      <c r="F247" s="130"/>
      <c r="G247" s="130"/>
      <c r="H247" s="131"/>
      <c r="I247" s="50">
        <v>106.13</v>
      </c>
      <c r="J247" s="76" t="s">
        <v>298</v>
      </c>
      <c r="K247" s="76" t="s">
        <v>299</v>
      </c>
      <c r="L247" s="76">
        <v>13655090470</v>
      </c>
      <c r="M247" s="140"/>
      <c r="N247" s="24"/>
      <c r="O247" s="102"/>
    </row>
    <row r="248" s="1" customFormat="1" ht="20.1" customHeight="1" spans="1:15">
      <c r="A248" s="18"/>
      <c r="B248" s="24"/>
      <c r="C248" s="127"/>
      <c r="D248" s="128"/>
      <c r="E248" s="25"/>
      <c r="F248" s="130"/>
      <c r="G248" s="130"/>
      <c r="H248" s="131"/>
      <c r="I248" s="117">
        <v>102</v>
      </c>
      <c r="J248" s="137" t="s">
        <v>294</v>
      </c>
      <c r="K248" s="137" t="s">
        <v>295</v>
      </c>
      <c r="L248" s="138">
        <v>15880699954</v>
      </c>
      <c r="M248" s="140"/>
      <c r="N248" s="24"/>
      <c r="O248" s="102"/>
    </row>
    <row r="249" s="1" customFormat="1" ht="20.1" customHeight="1" spans="1:15">
      <c r="A249" s="18"/>
      <c r="B249" s="24"/>
      <c r="C249" s="132"/>
      <c r="D249" s="133"/>
      <c r="E249" s="29"/>
      <c r="F249" s="135"/>
      <c r="G249" s="135"/>
      <c r="H249" s="136"/>
      <c r="I249" s="52">
        <v>86.99</v>
      </c>
      <c r="J249" s="76" t="s">
        <v>300</v>
      </c>
      <c r="K249" s="76"/>
      <c r="L249" s="76"/>
      <c r="M249" s="141"/>
      <c r="N249" s="28"/>
      <c r="O249" s="103"/>
    </row>
    <row r="250" s="1" customFormat="1" ht="20.1" customHeight="1" spans="1:15">
      <c r="A250" s="18"/>
      <c r="B250" s="20"/>
      <c r="C250" s="122" t="s">
        <v>319</v>
      </c>
      <c r="D250" s="123"/>
      <c r="E250" s="21" t="s">
        <v>137</v>
      </c>
      <c r="F250" s="125">
        <v>2</v>
      </c>
      <c r="G250" s="125">
        <f>I253</f>
        <v>87.12</v>
      </c>
      <c r="H250" s="126">
        <f>F250*G250</f>
        <v>174.24</v>
      </c>
      <c r="I250" s="143">
        <v>92</v>
      </c>
      <c r="J250" s="137" t="s">
        <v>296</v>
      </c>
      <c r="K250" s="137" t="s">
        <v>297</v>
      </c>
      <c r="L250" s="138">
        <v>15960212446</v>
      </c>
      <c r="M250" s="139" t="s">
        <v>32</v>
      </c>
      <c r="N250" s="20">
        <f>G250</f>
        <v>87.12</v>
      </c>
      <c r="O250" s="101"/>
    </row>
    <row r="251" s="1" customFormat="1" ht="20.1" customHeight="1" spans="1:15">
      <c r="A251" s="18"/>
      <c r="B251" s="24"/>
      <c r="C251" s="127"/>
      <c r="D251" s="128"/>
      <c r="E251" s="25"/>
      <c r="F251" s="130"/>
      <c r="G251" s="130"/>
      <c r="H251" s="131"/>
      <c r="I251" s="50">
        <v>104.54</v>
      </c>
      <c r="J251" s="76" t="s">
        <v>298</v>
      </c>
      <c r="K251" s="76" t="s">
        <v>299</v>
      </c>
      <c r="L251" s="76">
        <v>13655090470</v>
      </c>
      <c r="M251" s="140"/>
      <c r="N251" s="24"/>
      <c r="O251" s="102"/>
    </row>
    <row r="252" s="1" customFormat="1" ht="20.1" customHeight="1" spans="1:15">
      <c r="A252" s="18"/>
      <c r="B252" s="24"/>
      <c r="C252" s="127"/>
      <c r="D252" s="128"/>
      <c r="E252" s="25"/>
      <c r="F252" s="130"/>
      <c r="G252" s="130"/>
      <c r="H252" s="131"/>
      <c r="I252" s="117">
        <v>99.3</v>
      </c>
      <c r="J252" s="137" t="s">
        <v>294</v>
      </c>
      <c r="K252" s="137" t="s">
        <v>295</v>
      </c>
      <c r="L252" s="138">
        <v>15880699954</v>
      </c>
      <c r="M252" s="140"/>
      <c r="N252" s="24"/>
      <c r="O252" s="102"/>
    </row>
    <row r="253" s="1" customFormat="1" ht="20.1" customHeight="1" spans="1:15">
      <c r="A253" s="18"/>
      <c r="B253" s="24"/>
      <c r="C253" s="132"/>
      <c r="D253" s="133"/>
      <c r="E253" s="29"/>
      <c r="F253" s="135"/>
      <c r="G253" s="135"/>
      <c r="H253" s="136"/>
      <c r="I253" s="52">
        <v>87.12</v>
      </c>
      <c r="J253" s="76" t="s">
        <v>300</v>
      </c>
      <c r="K253" s="76"/>
      <c r="L253" s="76"/>
      <c r="M253" s="141"/>
      <c r="N253" s="28"/>
      <c r="O253" s="103"/>
    </row>
    <row r="254" s="1" customFormat="1" ht="20.1" customHeight="1" spans="1:15">
      <c r="A254" s="18"/>
      <c r="B254" s="20"/>
      <c r="C254" s="122" t="s">
        <v>320</v>
      </c>
      <c r="D254" s="123"/>
      <c r="E254" s="21" t="s">
        <v>137</v>
      </c>
      <c r="F254" s="125">
        <v>12</v>
      </c>
      <c r="G254" s="125">
        <f>I257</f>
        <v>86.99</v>
      </c>
      <c r="H254" s="126">
        <f>F254*G254</f>
        <v>1043.88</v>
      </c>
      <c r="I254" s="143">
        <v>95</v>
      </c>
      <c r="J254" s="137" t="s">
        <v>296</v>
      </c>
      <c r="K254" s="137" t="s">
        <v>297</v>
      </c>
      <c r="L254" s="138">
        <v>15960212446</v>
      </c>
      <c r="M254" s="139" t="s">
        <v>32</v>
      </c>
      <c r="N254" s="20">
        <f>G254</f>
        <v>86.99</v>
      </c>
      <c r="O254" s="101"/>
    </row>
    <row r="255" s="1" customFormat="1" ht="20.1" customHeight="1" spans="1:15">
      <c r="A255" s="18"/>
      <c r="B255" s="24"/>
      <c r="C255" s="127"/>
      <c r="D255" s="128"/>
      <c r="E255" s="25"/>
      <c r="F255" s="130"/>
      <c r="G255" s="130"/>
      <c r="H255" s="131"/>
      <c r="I255" s="50">
        <v>105.26</v>
      </c>
      <c r="J255" s="76" t="s">
        <v>298</v>
      </c>
      <c r="K255" s="76" t="s">
        <v>299</v>
      </c>
      <c r="L255" s="76">
        <v>13655090470</v>
      </c>
      <c r="M255" s="140"/>
      <c r="N255" s="24"/>
      <c r="O255" s="102"/>
    </row>
    <row r="256" s="1" customFormat="1" ht="20.1" customHeight="1" spans="1:15">
      <c r="A256" s="18"/>
      <c r="B256" s="24"/>
      <c r="C256" s="127"/>
      <c r="D256" s="128"/>
      <c r="E256" s="25"/>
      <c r="F256" s="130"/>
      <c r="G256" s="130"/>
      <c r="H256" s="131"/>
      <c r="I256" s="117">
        <v>105</v>
      </c>
      <c r="J256" s="137" t="s">
        <v>294</v>
      </c>
      <c r="K256" s="137" t="s">
        <v>295</v>
      </c>
      <c r="L256" s="138">
        <v>15880699954</v>
      </c>
      <c r="M256" s="140"/>
      <c r="N256" s="24"/>
      <c r="O256" s="102"/>
    </row>
    <row r="257" s="1" customFormat="1" ht="20.1" customHeight="1" spans="1:15">
      <c r="A257" s="18"/>
      <c r="B257" s="24"/>
      <c r="C257" s="132"/>
      <c r="D257" s="133"/>
      <c r="E257" s="29"/>
      <c r="F257" s="135"/>
      <c r="G257" s="135"/>
      <c r="H257" s="136"/>
      <c r="I257" s="52">
        <v>86.99</v>
      </c>
      <c r="J257" s="76" t="s">
        <v>300</v>
      </c>
      <c r="K257" s="76"/>
      <c r="L257" s="76"/>
      <c r="M257" s="141"/>
      <c r="N257" s="28"/>
      <c r="O257" s="103"/>
    </row>
    <row r="258" s="1" customFormat="1" ht="20.1" customHeight="1" spans="1:15">
      <c r="A258" s="18"/>
      <c r="B258" s="20"/>
      <c r="C258" s="122" t="s">
        <v>321</v>
      </c>
      <c r="D258" s="123"/>
      <c r="E258" s="21" t="s">
        <v>137</v>
      </c>
      <c r="F258" s="125">
        <v>13</v>
      </c>
      <c r="G258" s="125">
        <f>I261</f>
        <v>112.85</v>
      </c>
      <c r="H258" s="126">
        <f>F258*G258</f>
        <v>1467.05</v>
      </c>
      <c r="I258" s="143">
        <v>121</v>
      </c>
      <c r="J258" s="137" t="s">
        <v>296</v>
      </c>
      <c r="K258" s="137" t="s">
        <v>297</v>
      </c>
      <c r="L258" s="138">
        <v>15960212446</v>
      </c>
      <c r="M258" s="139" t="s">
        <v>32</v>
      </c>
      <c r="N258" s="20">
        <f>G258</f>
        <v>112.85</v>
      </c>
      <c r="O258" s="101"/>
    </row>
    <row r="259" s="1" customFormat="1" ht="20.1" customHeight="1" spans="1:15">
      <c r="A259" s="18"/>
      <c r="B259" s="24"/>
      <c r="C259" s="127"/>
      <c r="D259" s="128"/>
      <c r="E259" s="25"/>
      <c r="F259" s="130"/>
      <c r="G259" s="130"/>
      <c r="H259" s="131"/>
      <c r="I259" s="50">
        <v>137.68</v>
      </c>
      <c r="J259" s="76" t="s">
        <v>298</v>
      </c>
      <c r="K259" s="76" t="s">
        <v>299</v>
      </c>
      <c r="L259" s="76">
        <v>13655090470</v>
      </c>
      <c r="M259" s="140"/>
      <c r="N259" s="24"/>
      <c r="O259" s="102"/>
    </row>
    <row r="260" s="1" customFormat="1" ht="20.1" customHeight="1" spans="1:15">
      <c r="A260" s="18"/>
      <c r="B260" s="24"/>
      <c r="C260" s="127"/>
      <c r="D260" s="128"/>
      <c r="E260" s="25"/>
      <c r="F260" s="130"/>
      <c r="G260" s="130"/>
      <c r="H260" s="131"/>
      <c r="I260" s="117">
        <v>126</v>
      </c>
      <c r="J260" s="137" t="s">
        <v>294</v>
      </c>
      <c r="K260" s="137" t="s">
        <v>295</v>
      </c>
      <c r="L260" s="138">
        <v>15880699954</v>
      </c>
      <c r="M260" s="140"/>
      <c r="N260" s="24"/>
      <c r="O260" s="102"/>
    </row>
    <row r="261" s="1" customFormat="1" ht="20.1" customHeight="1" spans="1:15">
      <c r="A261" s="18"/>
      <c r="B261" s="24"/>
      <c r="C261" s="132"/>
      <c r="D261" s="133"/>
      <c r="E261" s="29"/>
      <c r="F261" s="135"/>
      <c r="G261" s="135"/>
      <c r="H261" s="136"/>
      <c r="I261" s="52">
        <v>112.85</v>
      </c>
      <c r="J261" s="76" t="s">
        <v>300</v>
      </c>
      <c r="K261" s="76"/>
      <c r="L261" s="76"/>
      <c r="M261" s="141"/>
      <c r="N261" s="28"/>
      <c r="O261" s="103"/>
    </row>
    <row r="262" s="1" customFormat="1" ht="20.1" customHeight="1" spans="1:15">
      <c r="A262" s="18"/>
      <c r="B262" s="20"/>
      <c r="C262" s="122" t="s">
        <v>322</v>
      </c>
      <c r="D262" s="123"/>
      <c r="E262" s="21" t="s">
        <v>137</v>
      </c>
      <c r="F262" s="125">
        <v>15</v>
      </c>
      <c r="G262" s="125">
        <f>I265</f>
        <v>218</v>
      </c>
      <c r="H262" s="126">
        <f>F262*G262</f>
        <v>3270</v>
      </c>
      <c r="I262" s="143">
        <v>229</v>
      </c>
      <c r="J262" s="137" t="s">
        <v>296</v>
      </c>
      <c r="K262" s="137" t="s">
        <v>297</v>
      </c>
      <c r="L262" s="138">
        <v>15960212446</v>
      </c>
      <c r="M262" s="139" t="s">
        <v>32</v>
      </c>
      <c r="N262" s="20">
        <f>G262</f>
        <v>218</v>
      </c>
      <c r="O262" s="101"/>
    </row>
    <row r="263" s="1" customFormat="1" ht="20.1" customHeight="1" spans="1:15">
      <c r="A263" s="18"/>
      <c r="B263" s="24"/>
      <c r="C263" s="127"/>
      <c r="D263" s="128"/>
      <c r="E263" s="25"/>
      <c r="F263" s="130"/>
      <c r="G263" s="130"/>
      <c r="H263" s="131"/>
      <c r="I263" s="50">
        <v>261.6</v>
      </c>
      <c r="J263" s="76" t="s">
        <v>298</v>
      </c>
      <c r="K263" s="76" t="s">
        <v>299</v>
      </c>
      <c r="L263" s="76">
        <v>13655090470</v>
      </c>
      <c r="M263" s="140"/>
      <c r="N263" s="24"/>
      <c r="O263" s="102"/>
    </row>
    <row r="264" s="1" customFormat="1" ht="20.1" customHeight="1" spans="1:15">
      <c r="A264" s="18"/>
      <c r="B264" s="24"/>
      <c r="C264" s="127"/>
      <c r="D264" s="128"/>
      <c r="E264" s="25"/>
      <c r="F264" s="130"/>
      <c r="G264" s="130"/>
      <c r="H264" s="131"/>
      <c r="I264" s="117">
        <v>231</v>
      </c>
      <c r="J264" s="137" t="s">
        <v>294</v>
      </c>
      <c r="K264" s="137" t="s">
        <v>295</v>
      </c>
      <c r="L264" s="138">
        <v>15880699954</v>
      </c>
      <c r="M264" s="140"/>
      <c r="N264" s="24"/>
      <c r="O264" s="102"/>
    </row>
    <row r="265" s="1" customFormat="1" ht="20.1" customHeight="1" spans="1:15">
      <c r="A265" s="18"/>
      <c r="B265" s="24"/>
      <c r="C265" s="132"/>
      <c r="D265" s="133"/>
      <c r="E265" s="29"/>
      <c r="F265" s="135"/>
      <c r="G265" s="135"/>
      <c r="H265" s="136"/>
      <c r="I265" s="52">
        <v>218</v>
      </c>
      <c r="J265" s="76" t="s">
        <v>300</v>
      </c>
      <c r="K265" s="76"/>
      <c r="L265" s="76"/>
      <c r="M265" s="141"/>
      <c r="N265" s="28"/>
      <c r="O265" s="103"/>
    </row>
    <row r="266" s="1" customFormat="1" ht="20.1" customHeight="1" spans="1:15">
      <c r="A266" s="18"/>
      <c r="B266" s="20"/>
      <c r="C266" s="122" t="s">
        <v>323</v>
      </c>
      <c r="D266" s="123"/>
      <c r="E266" s="21" t="s">
        <v>144</v>
      </c>
      <c r="F266" s="125">
        <v>6</v>
      </c>
      <c r="G266" s="125">
        <f>I269</f>
        <v>93</v>
      </c>
      <c r="H266" s="126">
        <f>F266*G266</f>
        <v>558</v>
      </c>
      <c r="I266" s="50">
        <v>115</v>
      </c>
      <c r="J266" s="137" t="s">
        <v>296</v>
      </c>
      <c r="K266" s="137" t="s">
        <v>297</v>
      </c>
      <c r="L266" s="138">
        <v>15960212446</v>
      </c>
      <c r="M266" s="139" t="s">
        <v>32</v>
      </c>
      <c r="N266" s="20">
        <f>G266</f>
        <v>93</v>
      </c>
      <c r="O266" s="101"/>
    </row>
    <row r="267" s="1" customFormat="1" ht="20.1" customHeight="1" spans="1:15">
      <c r="A267" s="18"/>
      <c r="B267" s="24"/>
      <c r="C267" s="127"/>
      <c r="D267" s="128"/>
      <c r="E267" s="25"/>
      <c r="F267" s="130"/>
      <c r="G267" s="130"/>
      <c r="H267" s="131"/>
      <c r="I267" s="50">
        <v>112.53</v>
      </c>
      <c r="J267" s="76" t="s">
        <v>298</v>
      </c>
      <c r="K267" s="76" t="s">
        <v>299</v>
      </c>
      <c r="L267" s="76">
        <v>13655090470</v>
      </c>
      <c r="M267" s="140"/>
      <c r="N267" s="24"/>
      <c r="O267" s="102"/>
    </row>
    <row r="268" s="1" customFormat="1" ht="20.1" customHeight="1" spans="1:15">
      <c r="A268" s="18"/>
      <c r="B268" s="24"/>
      <c r="C268" s="127"/>
      <c r="D268" s="128"/>
      <c r="E268" s="25"/>
      <c r="F268" s="130"/>
      <c r="G268" s="130"/>
      <c r="H268" s="131"/>
      <c r="I268" s="117">
        <v>96.5</v>
      </c>
      <c r="J268" s="137" t="s">
        <v>294</v>
      </c>
      <c r="K268" s="137" t="s">
        <v>295</v>
      </c>
      <c r="L268" s="138">
        <v>15880699954</v>
      </c>
      <c r="M268" s="140"/>
      <c r="N268" s="24"/>
      <c r="O268" s="102"/>
    </row>
    <row r="269" s="1" customFormat="1" ht="20.1" customHeight="1" spans="1:15">
      <c r="A269" s="18"/>
      <c r="B269" s="24"/>
      <c r="C269" s="132"/>
      <c r="D269" s="133"/>
      <c r="E269" s="29"/>
      <c r="F269" s="135"/>
      <c r="G269" s="135"/>
      <c r="H269" s="136"/>
      <c r="I269" s="52">
        <v>93</v>
      </c>
      <c r="J269" s="76" t="s">
        <v>300</v>
      </c>
      <c r="K269" s="76"/>
      <c r="L269" s="76"/>
      <c r="M269" s="141"/>
      <c r="N269" s="28"/>
      <c r="O269" s="103"/>
    </row>
    <row r="270" s="1" customFormat="1" ht="20.1" customHeight="1" spans="1:15">
      <c r="A270" s="18"/>
      <c r="B270" s="20"/>
      <c r="C270" s="122" t="s">
        <v>324</v>
      </c>
      <c r="D270" s="123"/>
      <c r="E270" s="21" t="s">
        <v>144</v>
      </c>
      <c r="F270" s="125">
        <v>6</v>
      </c>
      <c r="G270" s="125">
        <f>I273</f>
        <v>155</v>
      </c>
      <c r="H270" s="126">
        <f>F270*G270</f>
        <v>930</v>
      </c>
      <c r="I270" s="50">
        <v>195</v>
      </c>
      <c r="J270" s="137" t="s">
        <v>296</v>
      </c>
      <c r="K270" s="137" t="s">
        <v>297</v>
      </c>
      <c r="L270" s="138">
        <v>15960212446</v>
      </c>
      <c r="M270" s="139" t="s">
        <v>32</v>
      </c>
      <c r="N270" s="20">
        <f>G270</f>
        <v>155</v>
      </c>
      <c r="O270" s="101"/>
    </row>
    <row r="271" s="1" customFormat="1" ht="20.1" customHeight="1" spans="1:15">
      <c r="A271" s="18"/>
      <c r="B271" s="24"/>
      <c r="C271" s="127"/>
      <c r="D271" s="128"/>
      <c r="E271" s="25"/>
      <c r="F271" s="130"/>
      <c r="G271" s="130"/>
      <c r="H271" s="131"/>
      <c r="I271" s="50">
        <v>189.1</v>
      </c>
      <c r="J271" s="76" t="s">
        <v>298</v>
      </c>
      <c r="K271" s="76" t="s">
        <v>299</v>
      </c>
      <c r="L271" s="76">
        <v>13655090470</v>
      </c>
      <c r="M271" s="140"/>
      <c r="N271" s="24"/>
      <c r="O271" s="102"/>
    </row>
    <row r="272" s="1" customFormat="1" ht="20.1" customHeight="1" spans="1:15">
      <c r="A272" s="18"/>
      <c r="B272" s="24"/>
      <c r="C272" s="127"/>
      <c r="D272" s="128"/>
      <c r="E272" s="25"/>
      <c r="F272" s="130"/>
      <c r="G272" s="130"/>
      <c r="H272" s="131"/>
      <c r="I272" s="117">
        <v>182</v>
      </c>
      <c r="J272" s="137" t="s">
        <v>294</v>
      </c>
      <c r="K272" s="137" t="s">
        <v>295</v>
      </c>
      <c r="L272" s="138">
        <v>15880699954</v>
      </c>
      <c r="M272" s="140"/>
      <c r="N272" s="24"/>
      <c r="O272" s="102"/>
    </row>
    <row r="273" s="1" customFormat="1" ht="20.1" customHeight="1" spans="1:15">
      <c r="A273" s="18"/>
      <c r="B273" s="24"/>
      <c r="C273" s="132"/>
      <c r="D273" s="133"/>
      <c r="E273" s="29"/>
      <c r="F273" s="135"/>
      <c r="G273" s="135"/>
      <c r="H273" s="136"/>
      <c r="I273" s="52">
        <v>155</v>
      </c>
      <c r="J273" s="76" t="s">
        <v>300</v>
      </c>
      <c r="K273" s="76"/>
      <c r="L273" s="76"/>
      <c r="M273" s="141"/>
      <c r="N273" s="28"/>
      <c r="O273" s="103"/>
    </row>
    <row r="274" s="1" customFormat="1" ht="20.1" customHeight="1" spans="1:15">
      <c r="A274" s="18"/>
      <c r="B274" s="20"/>
      <c r="C274" s="122" t="s">
        <v>325</v>
      </c>
      <c r="D274" s="123"/>
      <c r="E274" s="21" t="s">
        <v>144</v>
      </c>
      <c r="F274" s="125">
        <v>6</v>
      </c>
      <c r="G274" s="125">
        <f>I277</f>
        <v>130</v>
      </c>
      <c r="H274" s="126">
        <f>F274*G274</f>
        <v>780</v>
      </c>
      <c r="I274" s="50">
        <v>160</v>
      </c>
      <c r="J274" s="137" t="s">
        <v>296</v>
      </c>
      <c r="K274" s="137" t="s">
        <v>297</v>
      </c>
      <c r="L274" s="138">
        <v>15960212446</v>
      </c>
      <c r="M274" s="139" t="s">
        <v>32</v>
      </c>
      <c r="N274" s="20">
        <f t="shared" ref="N274" si="32">G274</f>
        <v>130</v>
      </c>
      <c r="O274" s="101"/>
    </row>
    <row r="275" s="1" customFormat="1" ht="20.1" customHeight="1" spans="1:15">
      <c r="A275" s="18"/>
      <c r="B275" s="24"/>
      <c r="C275" s="127"/>
      <c r="D275" s="128"/>
      <c r="E275" s="25"/>
      <c r="F275" s="130"/>
      <c r="G275" s="130"/>
      <c r="H275" s="131"/>
      <c r="I275" s="50">
        <v>156</v>
      </c>
      <c r="J275" s="76" t="s">
        <v>298</v>
      </c>
      <c r="K275" s="76" t="s">
        <v>299</v>
      </c>
      <c r="L275" s="76">
        <v>13655090470</v>
      </c>
      <c r="M275" s="140"/>
      <c r="N275" s="24"/>
      <c r="O275" s="102"/>
    </row>
    <row r="276" s="1" customFormat="1" ht="20.1" customHeight="1" spans="1:15">
      <c r="A276" s="18"/>
      <c r="B276" s="24"/>
      <c r="C276" s="127"/>
      <c r="D276" s="128"/>
      <c r="E276" s="25"/>
      <c r="F276" s="130"/>
      <c r="G276" s="130"/>
      <c r="H276" s="131"/>
      <c r="I276" s="117">
        <v>161</v>
      </c>
      <c r="J276" s="137" t="s">
        <v>294</v>
      </c>
      <c r="K276" s="137" t="s">
        <v>295</v>
      </c>
      <c r="L276" s="138">
        <v>15880699954</v>
      </c>
      <c r="M276" s="140"/>
      <c r="N276" s="24"/>
      <c r="O276" s="102"/>
    </row>
    <row r="277" s="1" customFormat="1" ht="20.1" customHeight="1" spans="1:15">
      <c r="A277" s="18"/>
      <c r="B277" s="24"/>
      <c r="C277" s="132"/>
      <c r="D277" s="133"/>
      <c r="E277" s="29"/>
      <c r="F277" s="135"/>
      <c r="G277" s="135"/>
      <c r="H277" s="136"/>
      <c r="I277" s="52">
        <v>130</v>
      </c>
      <c r="J277" s="76" t="s">
        <v>300</v>
      </c>
      <c r="K277" s="76"/>
      <c r="L277" s="76"/>
      <c r="M277" s="141"/>
      <c r="N277" s="28"/>
      <c r="O277" s="103"/>
    </row>
    <row r="278" s="1" customFormat="1" ht="20.1" customHeight="1" spans="1:15">
      <c r="A278" s="18"/>
      <c r="B278" s="20"/>
      <c r="C278" s="122" t="s">
        <v>326</v>
      </c>
      <c r="D278" s="123"/>
      <c r="E278" s="21" t="s">
        <v>144</v>
      </c>
      <c r="F278" s="125">
        <v>1</v>
      </c>
      <c r="G278" s="125">
        <f>I281</f>
        <v>6500</v>
      </c>
      <c r="H278" s="126">
        <f>F278*G278</f>
        <v>6500</v>
      </c>
      <c r="I278" s="50">
        <v>7850</v>
      </c>
      <c r="J278" s="137" t="s">
        <v>296</v>
      </c>
      <c r="K278" s="137" t="s">
        <v>297</v>
      </c>
      <c r="L278" s="138">
        <v>15960212446</v>
      </c>
      <c r="M278" s="139" t="s">
        <v>32</v>
      </c>
      <c r="N278" s="20">
        <f>G278</f>
        <v>6500</v>
      </c>
      <c r="O278" s="101"/>
    </row>
    <row r="279" s="1" customFormat="1" ht="20.1" customHeight="1" spans="1:15">
      <c r="A279" s="18"/>
      <c r="B279" s="24"/>
      <c r="C279" s="127"/>
      <c r="D279" s="128"/>
      <c r="E279" s="25"/>
      <c r="F279" s="130"/>
      <c r="G279" s="130"/>
      <c r="H279" s="131"/>
      <c r="I279" s="50">
        <v>7865</v>
      </c>
      <c r="J279" s="76" t="s">
        <v>298</v>
      </c>
      <c r="K279" s="76" t="s">
        <v>299</v>
      </c>
      <c r="L279" s="76">
        <v>13655090470</v>
      </c>
      <c r="M279" s="140"/>
      <c r="N279" s="24"/>
      <c r="O279" s="102"/>
    </row>
    <row r="280" s="1" customFormat="1" ht="20.1" customHeight="1" spans="1:15">
      <c r="A280" s="18"/>
      <c r="B280" s="24"/>
      <c r="C280" s="127"/>
      <c r="D280" s="128"/>
      <c r="E280" s="25"/>
      <c r="F280" s="130"/>
      <c r="G280" s="130"/>
      <c r="H280" s="131"/>
      <c r="I280" s="117">
        <v>7300</v>
      </c>
      <c r="J280" s="137" t="s">
        <v>294</v>
      </c>
      <c r="K280" s="137" t="s">
        <v>295</v>
      </c>
      <c r="L280" s="138">
        <v>15880699954</v>
      </c>
      <c r="M280" s="140"/>
      <c r="N280" s="24"/>
      <c r="O280" s="102"/>
    </row>
    <row r="281" s="1" customFormat="1" ht="20.1" customHeight="1" spans="1:15">
      <c r="A281" s="18"/>
      <c r="B281" s="24"/>
      <c r="C281" s="132"/>
      <c r="D281" s="133"/>
      <c r="E281" s="29"/>
      <c r="F281" s="135"/>
      <c r="G281" s="135"/>
      <c r="H281" s="136"/>
      <c r="I281" s="52">
        <v>6500</v>
      </c>
      <c r="J281" s="76" t="s">
        <v>300</v>
      </c>
      <c r="K281" s="76"/>
      <c r="L281" s="76"/>
      <c r="M281" s="141"/>
      <c r="N281" s="28"/>
      <c r="O281" s="103"/>
    </row>
    <row r="282" s="1" customFormat="1" ht="20.1" customHeight="1" spans="1:15">
      <c r="A282" s="18"/>
      <c r="B282" s="20"/>
      <c r="C282" s="122" t="s">
        <v>327</v>
      </c>
      <c r="D282" s="123" t="s">
        <v>328</v>
      </c>
      <c r="E282" s="21" t="s">
        <v>144</v>
      </c>
      <c r="F282" s="125">
        <v>46</v>
      </c>
      <c r="G282" s="125">
        <f>I285</f>
        <v>95</v>
      </c>
      <c r="H282" s="126">
        <f>F282*G282</f>
        <v>4370</v>
      </c>
      <c r="I282" s="107">
        <v>135</v>
      </c>
      <c r="J282" s="76" t="s">
        <v>190</v>
      </c>
      <c r="K282" s="76" t="s">
        <v>191</v>
      </c>
      <c r="L282" s="76">
        <v>13599625182</v>
      </c>
      <c r="M282" s="139" t="s">
        <v>32</v>
      </c>
      <c r="N282" s="20">
        <f>G282</f>
        <v>95</v>
      </c>
      <c r="O282" s="101"/>
    </row>
    <row r="283" s="1" customFormat="1" ht="20.1" customHeight="1" spans="1:15">
      <c r="A283" s="18"/>
      <c r="B283" s="24"/>
      <c r="C283" s="127"/>
      <c r="D283" s="128"/>
      <c r="E283" s="25"/>
      <c r="F283" s="130"/>
      <c r="G283" s="130"/>
      <c r="H283" s="131"/>
      <c r="I283" s="107">
        <v>126</v>
      </c>
      <c r="J283" s="76" t="s">
        <v>192</v>
      </c>
      <c r="K283" s="76" t="s">
        <v>193</v>
      </c>
      <c r="L283" s="76">
        <v>15960328220</v>
      </c>
      <c r="M283" s="140"/>
      <c r="N283" s="24"/>
      <c r="O283" s="102"/>
    </row>
    <row r="284" s="1" customFormat="1" ht="20.1" customHeight="1" spans="1:15">
      <c r="A284" s="18"/>
      <c r="B284" s="24"/>
      <c r="C284" s="127"/>
      <c r="D284" s="128"/>
      <c r="E284" s="25"/>
      <c r="F284" s="130"/>
      <c r="G284" s="130"/>
      <c r="H284" s="131"/>
      <c r="I284" s="107">
        <v>105</v>
      </c>
      <c r="J284" s="76" t="s">
        <v>194</v>
      </c>
      <c r="K284" s="76" t="s">
        <v>195</v>
      </c>
      <c r="L284" s="76">
        <v>18250001167</v>
      </c>
      <c r="M284" s="140"/>
      <c r="N284" s="24"/>
      <c r="O284" s="102"/>
    </row>
    <row r="285" s="1" customFormat="1" ht="20.1" customHeight="1" spans="1:15">
      <c r="A285" s="18"/>
      <c r="B285" s="24"/>
      <c r="C285" s="132"/>
      <c r="D285" s="133"/>
      <c r="E285" s="29"/>
      <c r="F285" s="135"/>
      <c r="G285" s="135"/>
      <c r="H285" s="136"/>
      <c r="I285" s="53">
        <v>95</v>
      </c>
      <c r="J285" s="76" t="s">
        <v>300</v>
      </c>
      <c r="K285" s="76"/>
      <c r="L285" s="76"/>
      <c r="M285" s="141"/>
      <c r="N285" s="28"/>
      <c r="O285" s="103"/>
    </row>
    <row r="286" s="1" customFormat="1" ht="14.25" spans="1:15">
      <c r="A286" s="18"/>
      <c r="B286" s="20"/>
      <c r="C286" s="122" t="s">
        <v>329</v>
      </c>
      <c r="D286" s="123" t="s">
        <v>328</v>
      </c>
      <c r="E286" s="21" t="s">
        <v>144</v>
      </c>
      <c r="F286" s="125">
        <v>7</v>
      </c>
      <c r="G286" s="125">
        <f>I289</f>
        <v>95</v>
      </c>
      <c r="H286" s="126">
        <f>F286*G286</f>
        <v>665</v>
      </c>
      <c r="I286" s="107">
        <v>130</v>
      </c>
      <c r="J286" s="76" t="s">
        <v>190</v>
      </c>
      <c r="K286" s="76" t="s">
        <v>191</v>
      </c>
      <c r="L286" s="76">
        <v>13599625182</v>
      </c>
      <c r="M286" s="139" t="s">
        <v>32</v>
      </c>
      <c r="N286" s="20">
        <f>G286</f>
        <v>95</v>
      </c>
      <c r="O286" s="101"/>
    </row>
    <row r="287" s="1" customFormat="1" ht="14.25" spans="1:15">
      <c r="A287" s="18"/>
      <c r="B287" s="24"/>
      <c r="C287" s="127"/>
      <c r="D287" s="128"/>
      <c r="E287" s="25"/>
      <c r="F287" s="130"/>
      <c r="G287" s="130"/>
      <c r="H287" s="131"/>
      <c r="I287" s="107">
        <v>125</v>
      </c>
      <c r="J287" s="76" t="s">
        <v>192</v>
      </c>
      <c r="K287" s="76" t="s">
        <v>193</v>
      </c>
      <c r="L287" s="76">
        <v>15960328220</v>
      </c>
      <c r="M287" s="140"/>
      <c r="N287" s="24"/>
      <c r="O287" s="102"/>
    </row>
    <row r="288" s="1" customFormat="1" ht="14.25" spans="1:15">
      <c r="A288" s="18"/>
      <c r="B288" s="24"/>
      <c r="C288" s="127"/>
      <c r="D288" s="128"/>
      <c r="E288" s="25"/>
      <c r="F288" s="130"/>
      <c r="G288" s="130"/>
      <c r="H288" s="131"/>
      <c r="I288" s="107">
        <v>105</v>
      </c>
      <c r="J288" s="76" t="s">
        <v>194</v>
      </c>
      <c r="K288" s="76" t="s">
        <v>195</v>
      </c>
      <c r="L288" s="76">
        <v>18250001167</v>
      </c>
      <c r="M288" s="140"/>
      <c r="N288" s="24"/>
      <c r="O288" s="102"/>
    </row>
    <row r="289" s="1" customFormat="1" ht="14.25" spans="1:15">
      <c r="A289" s="18"/>
      <c r="B289" s="24"/>
      <c r="C289" s="132"/>
      <c r="D289" s="133"/>
      <c r="E289" s="29"/>
      <c r="F289" s="135"/>
      <c r="G289" s="135"/>
      <c r="H289" s="136"/>
      <c r="I289" s="53">
        <v>95</v>
      </c>
      <c r="J289" s="76" t="s">
        <v>300</v>
      </c>
      <c r="K289" s="76"/>
      <c r="L289" s="76"/>
      <c r="M289" s="141"/>
      <c r="N289" s="28"/>
      <c r="O289" s="103"/>
    </row>
    <row r="290" s="1" customFormat="1" ht="14.25" spans="1:15">
      <c r="A290" s="18"/>
      <c r="B290" s="20"/>
      <c r="C290" s="122" t="s">
        <v>330</v>
      </c>
      <c r="D290" s="123" t="s">
        <v>328</v>
      </c>
      <c r="E290" s="21" t="s">
        <v>144</v>
      </c>
      <c r="F290" s="125">
        <v>3</v>
      </c>
      <c r="G290" s="125">
        <f>I293</f>
        <v>95</v>
      </c>
      <c r="H290" s="126">
        <f>F290*G290</f>
        <v>285</v>
      </c>
      <c r="I290" s="107">
        <v>130</v>
      </c>
      <c r="J290" s="76" t="s">
        <v>190</v>
      </c>
      <c r="K290" s="76" t="s">
        <v>191</v>
      </c>
      <c r="L290" s="76">
        <v>13599625182</v>
      </c>
      <c r="M290" s="139" t="s">
        <v>32</v>
      </c>
      <c r="N290" s="20">
        <f>G290</f>
        <v>95</v>
      </c>
      <c r="O290" s="101"/>
    </row>
    <row r="291" s="1" customFormat="1" ht="14.25" spans="1:15">
      <c r="A291" s="18"/>
      <c r="B291" s="24"/>
      <c r="C291" s="127"/>
      <c r="D291" s="128"/>
      <c r="E291" s="25"/>
      <c r="F291" s="130"/>
      <c r="G291" s="130"/>
      <c r="H291" s="131"/>
      <c r="I291" s="107">
        <v>125</v>
      </c>
      <c r="J291" s="76" t="s">
        <v>192</v>
      </c>
      <c r="K291" s="76" t="s">
        <v>193</v>
      </c>
      <c r="L291" s="76">
        <v>15960328220</v>
      </c>
      <c r="M291" s="140"/>
      <c r="N291" s="24"/>
      <c r="O291" s="102"/>
    </row>
    <row r="292" s="1" customFormat="1" ht="14.25" spans="1:15">
      <c r="A292" s="18"/>
      <c r="B292" s="24"/>
      <c r="C292" s="127"/>
      <c r="D292" s="128"/>
      <c r="E292" s="25"/>
      <c r="F292" s="130"/>
      <c r="G292" s="130"/>
      <c r="H292" s="131"/>
      <c r="I292" s="107">
        <v>105</v>
      </c>
      <c r="J292" s="76" t="s">
        <v>194</v>
      </c>
      <c r="K292" s="76" t="s">
        <v>195</v>
      </c>
      <c r="L292" s="76">
        <v>18250001167</v>
      </c>
      <c r="M292" s="140"/>
      <c r="N292" s="24"/>
      <c r="O292" s="102"/>
    </row>
    <row r="293" s="1" customFormat="1" ht="14.25" spans="1:15">
      <c r="A293" s="18"/>
      <c r="B293" s="24"/>
      <c r="C293" s="132"/>
      <c r="D293" s="133"/>
      <c r="E293" s="29"/>
      <c r="F293" s="135"/>
      <c r="G293" s="135"/>
      <c r="H293" s="136"/>
      <c r="I293" s="53">
        <v>95</v>
      </c>
      <c r="J293" s="76" t="s">
        <v>300</v>
      </c>
      <c r="K293" s="76"/>
      <c r="L293" s="76"/>
      <c r="M293" s="141"/>
      <c r="N293" s="28"/>
      <c r="O293" s="103"/>
    </row>
    <row r="294" s="1" customFormat="1" ht="14.25" spans="1:15">
      <c r="A294" s="18"/>
      <c r="B294" s="20"/>
      <c r="C294" s="122" t="s">
        <v>331</v>
      </c>
      <c r="D294" s="123" t="s">
        <v>332</v>
      </c>
      <c r="E294" s="21" t="s">
        <v>144</v>
      </c>
      <c r="F294" s="125">
        <v>152</v>
      </c>
      <c r="G294" s="125">
        <f>I297</f>
        <v>40</v>
      </c>
      <c r="H294" s="126">
        <f>F294*G294</f>
        <v>6080</v>
      </c>
      <c r="I294" s="107">
        <v>65</v>
      </c>
      <c r="J294" s="76" t="s">
        <v>190</v>
      </c>
      <c r="K294" s="76" t="s">
        <v>191</v>
      </c>
      <c r="L294" s="76">
        <v>13599625182</v>
      </c>
      <c r="M294" s="139" t="s">
        <v>32</v>
      </c>
      <c r="N294" s="20">
        <f>G294</f>
        <v>40</v>
      </c>
      <c r="O294" s="101"/>
    </row>
    <row r="295" s="1" customFormat="1" ht="14.25" spans="1:15">
      <c r="A295" s="18"/>
      <c r="B295" s="24"/>
      <c r="C295" s="127"/>
      <c r="D295" s="128"/>
      <c r="E295" s="25"/>
      <c r="F295" s="130"/>
      <c r="G295" s="130"/>
      <c r="H295" s="131"/>
      <c r="I295" s="107">
        <v>80</v>
      </c>
      <c r="J295" s="76" t="s">
        <v>192</v>
      </c>
      <c r="K295" s="76" t="s">
        <v>193</v>
      </c>
      <c r="L295" s="76">
        <v>15960328220</v>
      </c>
      <c r="M295" s="140"/>
      <c r="N295" s="24"/>
      <c r="O295" s="102"/>
    </row>
    <row r="296" s="1" customFormat="1" ht="14.25" spans="1:15">
      <c r="A296" s="18"/>
      <c r="B296" s="24"/>
      <c r="C296" s="127"/>
      <c r="D296" s="128"/>
      <c r="E296" s="25"/>
      <c r="F296" s="130"/>
      <c r="G296" s="130"/>
      <c r="H296" s="131"/>
      <c r="I296" s="107">
        <v>60</v>
      </c>
      <c r="J296" s="76" t="s">
        <v>194</v>
      </c>
      <c r="K296" s="76" t="s">
        <v>195</v>
      </c>
      <c r="L296" s="76">
        <v>18250001167</v>
      </c>
      <c r="M296" s="140"/>
      <c r="N296" s="24"/>
      <c r="O296" s="102"/>
    </row>
    <row r="297" s="1" customFormat="1" ht="14.25" spans="1:15">
      <c r="A297" s="18"/>
      <c r="B297" s="24"/>
      <c r="C297" s="132"/>
      <c r="D297" s="133"/>
      <c r="E297" s="29"/>
      <c r="F297" s="135"/>
      <c r="G297" s="135"/>
      <c r="H297" s="136"/>
      <c r="I297" s="53">
        <v>40</v>
      </c>
      <c r="J297" s="76" t="s">
        <v>300</v>
      </c>
      <c r="K297" s="76"/>
      <c r="L297" s="76"/>
      <c r="M297" s="141"/>
      <c r="N297" s="28"/>
      <c r="O297" s="103"/>
    </row>
    <row r="298" s="1" customFormat="1" ht="14.25" spans="1:15">
      <c r="A298" s="18"/>
      <c r="B298" s="20"/>
      <c r="C298" s="122" t="s">
        <v>331</v>
      </c>
      <c r="D298" s="123" t="s">
        <v>333</v>
      </c>
      <c r="E298" s="21" t="s">
        <v>144</v>
      </c>
      <c r="F298" s="125">
        <v>53</v>
      </c>
      <c r="G298" s="125">
        <f>I301</f>
        <v>116</v>
      </c>
      <c r="H298" s="126">
        <f t="shared" ref="H298" si="33">F298*G298</f>
        <v>6148</v>
      </c>
      <c r="I298" s="107">
        <v>150</v>
      </c>
      <c r="J298" s="76" t="s">
        <v>190</v>
      </c>
      <c r="K298" s="76" t="s">
        <v>191</v>
      </c>
      <c r="L298" s="76">
        <v>13599625182</v>
      </c>
      <c r="M298" s="139" t="s">
        <v>32</v>
      </c>
      <c r="N298" s="20">
        <f>G298</f>
        <v>116</v>
      </c>
      <c r="O298" s="101"/>
    </row>
    <row r="299" s="1" customFormat="1" ht="14.25" spans="1:15">
      <c r="A299" s="18"/>
      <c r="B299" s="24"/>
      <c r="C299" s="127"/>
      <c r="D299" s="128"/>
      <c r="E299" s="25"/>
      <c r="F299" s="130"/>
      <c r="G299" s="130"/>
      <c r="H299" s="131"/>
      <c r="I299" s="107">
        <v>143</v>
      </c>
      <c r="J299" s="76" t="s">
        <v>192</v>
      </c>
      <c r="K299" s="76" t="s">
        <v>193</v>
      </c>
      <c r="L299" s="76">
        <v>15960328220</v>
      </c>
      <c r="M299" s="140"/>
      <c r="N299" s="24"/>
      <c r="O299" s="102"/>
    </row>
    <row r="300" s="1" customFormat="1" ht="14.25" spans="1:15">
      <c r="A300" s="18"/>
      <c r="B300" s="24"/>
      <c r="C300" s="127"/>
      <c r="D300" s="128"/>
      <c r="E300" s="25"/>
      <c r="F300" s="130"/>
      <c r="G300" s="130"/>
      <c r="H300" s="131"/>
      <c r="I300" s="107">
        <v>161</v>
      </c>
      <c r="J300" s="76" t="s">
        <v>194</v>
      </c>
      <c r="K300" s="76" t="s">
        <v>195</v>
      </c>
      <c r="L300" s="76">
        <v>18250001167</v>
      </c>
      <c r="M300" s="140"/>
      <c r="N300" s="24"/>
      <c r="O300" s="102"/>
    </row>
    <row r="301" s="1" customFormat="1" ht="14.25" spans="1:15">
      <c r="A301" s="18"/>
      <c r="B301" s="24"/>
      <c r="C301" s="132"/>
      <c r="D301" s="133"/>
      <c r="E301" s="29"/>
      <c r="F301" s="135"/>
      <c r="G301" s="135"/>
      <c r="H301" s="136"/>
      <c r="I301" s="53">
        <v>116</v>
      </c>
      <c r="J301" s="76" t="s">
        <v>300</v>
      </c>
      <c r="K301" s="76"/>
      <c r="L301" s="76"/>
      <c r="M301" s="141"/>
      <c r="N301" s="28"/>
      <c r="O301" s="103"/>
    </row>
    <row r="302" s="1" customFormat="1" ht="14.25" spans="1:15">
      <c r="A302" s="18"/>
      <c r="B302" s="20"/>
      <c r="C302" s="122" t="s">
        <v>331</v>
      </c>
      <c r="D302" s="123" t="s">
        <v>334</v>
      </c>
      <c r="E302" s="21" t="s">
        <v>144</v>
      </c>
      <c r="F302" s="125">
        <v>20</v>
      </c>
      <c r="G302" s="125">
        <f>I305</f>
        <v>50</v>
      </c>
      <c r="H302" s="126">
        <f>F302*G302</f>
        <v>1000</v>
      </c>
      <c r="I302" s="107">
        <v>90</v>
      </c>
      <c r="J302" s="76" t="s">
        <v>190</v>
      </c>
      <c r="K302" s="76" t="s">
        <v>191</v>
      </c>
      <c r="L302" s="76">
        <v>13599625182</v>
      </c>
      <c r="M302" s="139" t="s">
        <v>32</v>
      </c>
      <c r="N302" s="20">
        <f>G302</f>
        <v>50</v>
      </c>
      <c r="O302" s="101"/>
    </row>
    <row r="303" s="1" customFormat="1" ht="14.25" spans="1:15">
      <c r="A303" s="18"/>
      <c r="B303" s="24"/>
      <c r="C303" s="127"/>
      <c r="D303" s="128"/>
      <c r="E303" s="25"/>
      <c r="F303" s="130"/>
      <c r="G303" s="130"/>
      <c r="H303" s="131"/>
      <c r="I303" s="107">
        <v>83</v>
      </c>
      <c r="J303" s="76" t="s">
        <v>192</v>
      </c>
      <c r="K303" s="76" t="s">
        <v>193</v>
      </c>
      <c r="L303" s="76">
        <v>15960328220</v>
      </c>
      <c r="M303" s="140"/>
      <c r="N303" s="24"/>
      <c r="O303" s="102"/>
    </row>
    <row r="304" s="1" customFormat="1" ht="14.25" spans="1:15">
      <c r="A304" s="18"/>
      <c r="B304" s="24"/>
      <c r="C304" s="127"/>
      <c r="D304" s="128"/>
      <c r="E304" s="25"/>
      <c r="F304" s="130"/>
      <c r="G304" s="130"/>
      <c r="H304" s="131"/>
      <c r="I304" s="107">
        <v>62</v>
      </c>
      <c r="J304" s="76" t="s">
        <v>194</v>
      </c>
      <c r="K304" s="76" t="s">
        <v>195</v>
      </c>
      <c r="L304" s="76">
        <v>18250001167</v>
      </c>
      <c r="M304" s="140"/>
      <c r="N304" s="24"/>
      <c r="O304" s="102"/>
    </row>
    <row r="305" s="1" customFormat="1" ht="14.25" spans="1:15">
      <c r="A305" s="18"/>
      <c r="B305" s="24"/>
      <c r="C305" s="132"/>
      <c r="D305" s="133"/>
      <c r="E305" s="29"/>
      <c r="F305" s="135"/>
      <c r="G305" s="135"/>
      <c r="H305" s="136"/>
      <c r="I305" s="53">
        <v>50</v>
      </c>
      <c r="J305" s="76" t="s">
        <v>300</v>
      </c>
      <c r="K305" s="76"/>
      <c r="L305" s="76"/>
      <c r="M305" s="141"/>
      <c r="N305" s="28"/>
      <c r="O305" s="103"/>
    </row>
    <row r="306" s="1" customFormat="1" ht="14.25" spans="1:15">
      <c r="A306" s="18"/>
      <c r="B306" s="20"/>
      <c r="C306" s="122" t="s">
        <v>331</v>
      </c>
      <c r="D306" s="123" t="s">
        <v>335</v>
      </c>
      <c r="E306" s="21" t="s">
        <v>144</v>
      </c>
      <c r="F306" s="125">
        <v>16</v>
      </c>
      <c r="G306" s="125">
        <f>I309</f>
        <v>120</v>
      </c>
      <c r="H306" s="126">
        <f>F306*G306</f>
        <v>1920</v>
      </c>
      <c r="I306" s="107">
        <v>180</v>
      </c>
      <c r="J306" s="76" t="s">
        <v>190</v>
      </c>
      <c r="K306" s="76" t="s">
        <v>191</v>
      </c>
      <c r="L306" s="76">
        <v>13599625182</v>
      </c>
      <c r="M306" s="139" t="s">
        <v>32</v>
      </c>
      <c r="N306" s="20">
        <f>G306</f>
        <v>120</v>
      </c>
      <c r="O306" s="101"/>
    </row>
    <row r="307" s="1" customFormat="1" ht="14.25" spans="1:15">
      <c r="A307" s="18"/>
      <c r="B307" s="24"/>
      <c r="C307" s="127"/>
      <c r="D307" s="128"/>
      <c r="E307" s="25"/>
      <c r="F307" s="130"/>
      <c r="G307" s="130"/>
      <c r="H307" s="131"/>
      <c r="I307" s="107">
        <v>168</v>
      </c>
      <c r="J307" s="76" t="s">
        <v>192</v>
      </c>
      <c r="K307" s="76" t="s">
        <v>193</v>
      </c>
      <c r="L307" s="76">
        <v>15960328220</v>
      </c>
      <c r="M307" s="140"/>
      <c r="N307" s="24"/>
      <c r="O307" s="102"/>
    </row>
    <row r="308" s="1" customFormat="1" ht="14.25" spans="1:15">
      <c r="A308" s="18"/>
      <c r="B308" s="24"/>
      <c r="C308" s="127"/>
      <c r="D308" s="128"/>
      <c r="E308" s="25"/>
      <c r="F308" s="130"/>
      <c r="G308" s="130"/>
      <c r="H308" s="131"/>
      <c r="I308" s="107">
        <v>172</v>
      </c>
      <c r="J308" s="76" t="s">
        <v>194</v>
      </c>
      <c r="K308" s="76" t="s">
        <v>195</v>
      </c>
      <c r="L308" s="76">
        <v>18250001167</v>
      </c>
      <c r="M308" s="140"/>
      <c r="N308" s="24"/>
      <c r="O308" s="102"/>
    </row>
    <row r="309" s="1" customFormat="1" ht="14.25" spans="1:15">
      <c r="A309" s="18"/>
      <c r="B309" s="24"/>
      <c r="C309" s="132"/>
      <c r="D309" s="133"/>
      <c r="E309" s="29"/>
      <c r="F309" s="135"/>
      <c r="G309" s="135"/>
      <c r="H309" s="136"/>
      <c r="I309" s="53">
        <v>120</v>
      </c>
      <c r="J309" s="76" t="s">
        <v>300</v>
      </c>
      <c r="K309" s="76"/>
      <c r="L309" s="76"/>
      <c r="M309" s="141"/>
      <c r="N309" s="28"/>
      <c r="O309" s="103"/>
    </row>
    <row r="310" s="1" customFormat="1" ht="14.25" spans="1:15">
      <c r="A310" s="18"/>
      <c r="B310" s="20"/>
      <c r="C310" s="122" t="s">
        <v>336</v>
      </c>
      <c r="D310" s="123"/>
      <c r="E310" s="21" t="s">
        <v>180</v>
      </c>
      <c r="F310" s="125">
        <v>17</v>
      </c>
      <c r="G310" s="125">
        <f>I313</f>
        <v>455</v>
      </c>
      <c r="H310" s="126">
        <f>F310*G310</f>
        <v>7735</v>
      </c>
      <c r="I310" s="107">
        <v>680</v>
      </c>
      <c r="J310" s="76" t="s">
        <v>190</v>
      </c>
      <c r="K310" s="76" t="s">
        <v>191</v>
      </c>
      <c r="L310" s="76">
        <v>13599625182</v>
      </c>
      <c r="M310" s="139" t="s">
        <v>32</v>
      </c>
      <c r="N310" s="20">
        <f>G310</f>
        <v>455</v>
      </c>
      <c r="O310" s="101"/>
    </row>
    <row r="311" s="1" customFormat="1" ht="14.25" spans="1:15">
      <c r="A311" s="18"/>
      <c r="B311" s="24"/>
      <c r="C311" s="127"/>
      <c r="D311" s="128"/>
      <c r="E311" s="25"/>
      <c r="F311" s="130"/>
      <c r="G311" s="130"/>
      <c r="H311" s="131"/>
      <c r="I311" s="107">
        <v>590</v>
      </c>
      <c r="J311" s="76" t="s">
        <v>192</v>
      </c>
      <c r="K311" s="76" t="s">
        <v>193</v>
      </c>
      <c r="L311" s="76">
        <v>15960328220</v>
      </c>
      <c r="M311" s="140"/>
      <c r="N311" s="24"/>
      <c r="O311" s="102"/>
    </row>
    <row r="312" s="1" customFormat="1" ht="14.25" spans="1:15">
      <c r="A312" s="18"/>
      <c r="B312" s="24"/>
      <c r="C312" s="127"/>
      <c r="D312" s="128"/>
      <c r="E312" s="25"/>
      <c r="F312" s="130"/>
      <c r="G312" s="130"/>
      <c r="H312" s="131"/>
      <c r="I312" s="107">
        <v>630</v>
      </c>
      <c r="J312" s="76" t="s">
        <v>194</v>
      </c>
      <c r="K312" s="76" t="s">
        <v>195</v>
      </c>
      <c r="L312" s="76">
        <v>18250001167</v>
      </c>
      <c r="M312" s="140"/>
      <c r="N312" s="24"/>
      <c r="O312" s="102"/>
    </row>
    <row r="313" s="1" customFormat="1" ht="14.25" spans="1:15">
      <c r="A313" s="18"/>
      <c r="B313" s="24"/>
      <c r="C313" s="132"/>
      <c r="D313" s="133"/>
      <c r="E313" s="29"/>
      <c r="F313" s="135"/>
      <c r="G313" s="135"/>
      <c r="H313" s="136"/>
      <c r="I313" s="53">
        <v>455</v>
      </c>
      <c r="J313" s="76" t="s">
        <v>300</v>
      </c>
      <c r="K313" s="76"/>
      <c r="L313" s="76"/>
      <c r="M313" s="141"/>
      <c r="N313" s="28"/>
      <c r="O313" s="103"/>
    </row>
    <row r="314" s="1" customFormat="1" ht="14.25" spans="1:15">
      <c r="A314" s="18"/>
      <c r="B314" s="20"/>
      <c r="C314" s="122" t="s">
        <v>337</v>
      </c>
      <c r="D314" s="123" t="s">
        <v>338</v>
      </c>
      <c r="E314" s="21" t="s">
        <v>180</v>
      </c>
      <c r="F314" s="125">
        <v>2</v>
      </c>
      <c r="G314" s="125">
        <f>I317</f>
        <v>16880</v>
      </c>
      <c r="H314" s="126">
        <f>F314*G314</f>
        <v>33760</v>
      </c>
      <c r="I314" s="50">
        <v>19980</v>
      </c>
      <c r="J314" s="76" t="s">
        <v>339</v>
      </c>
      <c r="K314" s="76" t="s">
        <v>340</v>
      </c>
      <c r="L314" s="76">
        <v>13810854067</v>
      </c>
      <c r="M314" s="139" t="s">
        <v>32</v>
      </c>
      <c r="N314" s="20">
        <f>G314</f>
        <v>16880</v>
      </c>
      <c r="O314" s="101"/>
    </row>
    <row r="315" s="1" customFormat="1" ht="14.25" spans="1:15">
      <c r="A315" s="18"/>
      <c r="B315" s="24"/>
      <c r="C315" s="127"/>
      <c r="D315" s="128"/>
      <c r="E315" s="25"/>
      <c r="F315" s="130"/>
      <c r="G315" s="130"/>
      <c r="H315" s="131"/>
      <c r="I315" s="50">
        <v>20320</v>
      </c>
      <c r="J315" s="76" t="s">
        <v>341</v>
      </c>
      <c r="K315" s="76" t="s">
        <v>342</v>
      </c>
      <c r="L315" s="76">
        <v>18006076585</v>
      </c>
      <c r="M315" s="140"/>
      <c r="N315" s="24"/>
      <c r="O315" s="102"/>
    </row>
    <row r="316" s="1" customFormat="1" ht="14.25" spans="1:15">
      <c r="A316" s="18"/>
      <c r="B316" s="24"/>
      <c r="C316" s="127"/>
      <c r="D316" s="128"/>
      <c r="E316" s="25"/>
      <c r="F316" s="130"/>
      <c r="G316" s="130"/>
      <c r="H316" s="131"/>
      <c r="I316" s="50">
        <v>22000</v>
      </c>
      <c r="J316" s="76" t="s">
        <v>343</v>
      </c>
      <c r="K316" s="76" t="s">
        <v>344</v>
      </c>
      <c r="L316" s="76">
        <v>13905028991</v>
      </c>
      <c r="M316" s="140"/>
      <c r="N316" s="24"/>
      <c r="O316" s="102"/>
    </row>
    <row r="317" s="1" customFormat="1" ht="14.25" spans="1:15">
      <c r="A317" s="18"/>
      <c r="B317" s="24"/>
      <c r="C317" s="132"/>
      <c r="D317" s="133"/>
      <c r="E317" s="29"/>
      <c r="F317" s="135"/>
      <c r="G317" s="135"/>
      <c r="H317" s="136"/>
      <c r="I317" s="53">
        <v>16880</v>
      </c>
      <c r="J317" s="76" t="s">
        <v>300</v>
      </c>
      <c r="K317" s="76"/>
      <c r="L317" s="76"/>
      <c r="M317" s="141"/>
      <c r="N317" s="28"/>
      <c r="O317" s="103"/>
    </row>
    <row r="318" s="1" customFormat="1" ht="14.25" spans="1:15">
      <c r="A318" s="18"/>
      <c r="B318" s="20"/>
      <c r="C318" s="122" t="s">
        <v>345</v>
      </c>
      <c r="D318" s="123" t="s">
        <v>346</v>
      </c>
      <c r="E318" s="21" t="s">
        <v>180</v>
      </c>
      <c r="F318" s="125">
        <v>2</v>
      </c>
      <c r="G318" s="125">
        <f>I321</f>
        <v>2250</v>
      </c>
      <c r="H318" s="126">
        <f>F318*G318</f>
        <v>4500</v>
      </c>
      <c r="I318" s="50">
        <v>2300</v>
      </c>
      <c r="J318" s="76" t="s">
        <v>339</v>
      </c>
      <c r="K318" s="76" t="s">
        <v>340</v>
      </c>
      <c r="L318" s="76">
        <v>13810854067</v>
      </c>
      <c r="M318" s="139" t="s">
        <v>32</v>
      </c>
      <c r="N318" s="20">
        <f>G318</f>
        <v>2250</v>
      </c>
      <c r="O318" s="101"/>
    </row>
    <row r="319" s="1" customFormat="1" ht="14.25" spans="1:15">
      <c r="A319" s="18"/>
      <c r="B319" s="24"/>
      <c r="C319" s="127"/>
      <c r="D319" s="128"/>
      <c r="E319" s="25"/>
      <c r="F319" s="130"/>
      <c r="G319" s="130"/>
      <c r="H319" s="131"/>
      <c r="I319" s="50">
        <v>2500</v>
      </c>
      <c r="J319" s="76" t="s">
        <v>341</v>
      </c>
      <c r="K319" s="76" t="s">
        <v>342</v>
      </c>
      <c r="L319" s="76">
        <v>18006076585</v>
      </c>
      <c r="M319" s="140"/>
      <c r="N319" s="24"/>
      <c r="O319" s="102"/>
    </row>
    <row r="320" s="1" customFormat="1" ht="14.25" spans="1:15">
      <c r="A320" s="18"/>
      <c r="B320" s="24"/>
      <c r="C320" s="127"/>
      <c r="D320" s="128"/>
      <c r="E320" s="25"/>
      <c r="F320" s="130"/>
      <c r="G320" s="130"/>
      <c r="H320" s="131"/>
      <c r="I320" s="50">
        <v>2350</v>
      </c>
      <c r="J320" s="76" t="s">
        <v>343</v>
      </c>
      <c r="K320" s="76" t="s">
        <v>344</v>
      </c>
      <c r="L320" s="76">
        <v>13905028991</v>
      </c>
      <c r="M320" s="140"/>
      <c r="N320" s="24"/>
      <c r="O320" s="102"/>
    </row>
    <row r="321" s="1" customFormat="1" ht="14.25" spans="1:15">
      <c r="A321" s="18"/>
      <c r="B321" s="24"/>
      <c r="C321" s="132"/>
      <c r="D321" s="133"/>
      <c r="E321" s="29"/>
      <c r="F321" s="135"/>
      <c r="G321" s="135"/>
      <c r="H321" s="136"/>
      <c r="I321" s="52">
        <v>2250</v>
      </c>
      <c r="J321" s="76" t="s">
        <v>300</v>
      </c>
      <c r="K321" s="76"/>
      <c r="L321" s="76"/>
      <c r="M321" s="141"/>
      <c r="N321" s="28"/>
      <c r="O321" s="103"/>
    </row>
    <row r="322" s="1" customFormat="1" ht="14.25" spans="1:15">
      <c r="A322" s="18"/>
      <c r="B322" s="20"/>
      <c r="C322" s="122" t="s">
        <v>347</v>
      </c>
      <c r="D322" s="123" t="s">
        <v>68</v>
      </c>
      <c r="E322" s="21" t="s">
        <v>144</v>
      </c>
      <c r="F322" s="125">
        <v>4</v>
      </c>
      <c r="G322" s="125">
        <f>I325</f>
        <v>489</v>
      </c>
      <c r="H322" s="126">
        <f>F322*G322</f>
        <v>1956</v>
      </c>
      <c r="I322" s="50">
        <v>505</v>
      </c>
      <c r="J322" s="76" t="s">
        <v>339</v>
      </c>
      <c r="K322" s="76" t="s">
        <v>340</v>
      </c>
      <c r="L322" s="76">
        <v>13810854067</v>
      </c>
      <c r="M322" s="139" t="s">
        <v>32</v>
      </c>
      <c r="N322" s="20">
        <f>G322</f>
        <v>489</v>
      </c>
      <c r="O322" s="101"/>
    </row>
    <row r="323" s="1" customFormat="1" ht="14.25" spans="1:15">
      <c r="A323" s="18"/>
      <c r="B323" s="24"/>
      <c r="C323" s="127"/>
      <c r="D323" s="128"/>
      <c r="E323" s="25"/>
      <c r="F323" s="130"/>
      <c r="G323" s="130"/>
      <c r="H323" s="131"/>
      <c r="I323" s="50">
        <v>530</v>
      </c>
      <c r="J323" s="76" t="s">
        <v>341</v>
      </c>
      <c r="K323" s="76" t="s">
        <v>342</v>
      </c>
      <c r="L323" s="76">
        <v>18006076585</v>
      </c>
      <c r="M323" s="140"/>
      <c r="N323" s="24"/>
      <c r="O323" s="102"/>
    </row>
    <row r="324" s="1" customFormat="1" ht="14.25" spans="1:15">
      <c r="A324" s="18"/>
      <c r="B324" s="24"/>
      <c r="C324" s="127"/>
      <c r="D324" s="128"/>
      <c r="E324" s="25"/>
      <c r="F324" s="130"/>
      <c r="G324" s="130"/>
      <c r="H324" s="131"/>
      <c r="I324" s="50">
        <v>512</v>
      </c>
      <c r="J324" s="76" t="s">
        <v>343</v>
      </c>
      <c r="K324" s="76" t="s">
        <v>344</v>
      </c>
      <c r="L324" s="76">
        <v>13905028991</v>
      </c>
      <c r="M324" s="140"/>
      <c r="N324" s="24"/>
      <c r="O324" s="102"/>
    </row>
    <row r="325" s="1" customFormat="1" ht="14.25" spans="1:15">
      <c r="A325" s="18"/>
      <c r="B325" s="24"/>
      <c r="C325" s="132"/>
      <c r="D325" s="133"/>
      <c r="E325" s="29"/>
      <c r="F325" s="135"/>
      <c r="G325" s="135"/>
      <c r="H325" s="136"/>
      <c r="I325" s="52">
        <v>489</v>
      </c>
      <c r="J325" s="76" t="s">
        <v>300</v>
      </c>
      <c r="K325" s="76"/>
      <c r="L325" s="76"/>
      <c r="M325" s="141"/>
      <c r="N325" s="28"/>
      <c r="O325" s="103"/>
    </row>
    <row r="326" s="1" customFormat="1" ht="14.25" spans="1:15">
      <c r="A326" s="18"/>
      <c r="B326" s="20"/>
      <c r="C326" s="122" t="s">
        <v>348</v>
      </c>
      <c r="D326" s="123" t="s">
        <v>68</v>
      </c>
      <c r="E326" s="21" t="s">
        <v>144</v>
      </c>
      <c r="F326" s="125">
        <v>2</v>
      </c>
      <c r="G326" s="125">
        <f>I329</f>
        <v>1440</v>
      </c>
      <c r="H326" s="126">
        <f>F326*G326</f>
        <v>2880</v>
      </c>
      <c r="I326" s="50">
        <v>1620</v>
      </c>
      <c r="J326" s="76" t="s">
        <v>339</v>
      </c>
      <c r="K326" s="76" t="s">
        <v>340</v>
      </c>
      <c r="L326" s="76">
        <v>13810854067</v>
      </c>
      <c r="M326" s="139" t="s">
        <v>32</v>
      </c>
      <c r="N326" s="20">
        <f>G326</f>
        <v>1440</v>
      </c>
      <c r="O326" s="101"/>
    </row>
    <row r="327" s="1" customFormat="1" ht="14.25" spans="1:15">
      <c r="A327" s="18"/>
      <c r="B327" s="24"/>
      <c r="C327" s="127"/>
      <c r="D327" s="128"/>
      <c r="E327" s="25"/>
      <c r="F327" s="130"/>
      <c r="G327" s="130"/>
      <c r="H327" s="131"/>
      <c r="I327" s="50">
        <v>1590</v>
      </c>
      <c r="J327" s="76" t="s">
        <v>341</v>
      </c>
      <c r="K327" s="76" t="s">
        <v>342</v>
      </c>
      <c r="L327" s="76">
        <v>18006076585</v>
      </c>
      <c r="M327" s="140"/>
      <c r="N327" s="24"/>
      <c r="O327" s="102"/>
    </row>
    <row r="328" s="1" customFormat="1" ht="14.25" spans="1:15">
      <c r="A328" s="18"/>
      <c r="B328" s="24"/>
      <c r="C328" s="127"/>
      <c r="D328" s="128"/>
      <c r="E328" s="25"/>
      <c r="F328" s="130"/>
      <c r="G328" s="130"/>
      <c r="H328" s="131"/>
      <c r="I328" s="50">
        <v>1710</v>
      </c>
      <c r="J328" s="76" t="s">
        <v>343</v>
      </c>
      <c r="K328" s="76" t="s">
        <v>344</v>
      </c>
      <c r="L328" s="76">
        <v>13905028991</v>
      </c>
      <c r="M328" s="140"/>
      <c r="N328" s="24"/>
      <c r="O328" s="102"/>
    </row>
    <row r="329" s="1" customFormat="1" ht="14.25" spans="1:15">
      <c r="A329" s="18"/>
      <c r="B329" s="24"/>
      <c r="C329" s="132"/>
      <c r="D329" s="133"/>
      <c r="E329" s="29"/>
      <c r="F329" s="135"/>
      <c r="G329" s="135"/>
      <c r="H329" s="136"/>
      <c r="I329" s="52">
        <v>1440</v>
      </c>
      <c r="J329" s="76" t="s">
        <v>300</v>
      </c>
      <c r="K329" s="76"/>
      <c r="L329" s="76"/>
      <c r="M329" s="141"/>
      <c r="N329" s="28"/>
      <c r="O329" s="103"/>
    </row>
    <row r="330" s="1" customFormat="1" ht="14.25" spans="1:15">
      <c r="A330" s="18"/>
      <c r="B330" s="20"/>
      <c r="C330" s="122" t="s">
        <v>349</v>
      </c>
      <c r="D330" s="123" t="s">
        <v>68</v>
      </c>
      <c r="E330" s="21" t="s">
        <v>144</v>
      </c>
      <c r="F330" s="125">
        <v>2</v>
      </c>
      <c r="G330" s="125">
        <f>I333</f>
        <v>1360</v>
      </c>
      <c r="H330" s="126">
        <f>F330*G330</f>
        <v>2720</v>
      </c>
      <c r="I330" s="50">
        <v>1450</v>
      </c>
      <c r="J330" s="76" t="s">
        <v>339</v>
      </c>
      <c r="K330" s="76" t="s">
        <v>340</v>
      </c>
      <c r="L330" s="76">
        <v>13810854067</v>
      </c>
      <c r="M330" s="139" t="s">
        <v>32</v>
      </c>
      <c r="N330" s="20">
        <f>G330</f>
        <v>1360</v>
      </c>
      <c r="O330" s="101"/>
    </row>
    <row r="331" s="1" customFormat="1" ht="14.25" spans="1:15">
      <c r="A331" s="18"/>
      <c r="B331" s="24"/>
      <c r="C331" s="127"/>
      <c r="D331" s="128"/>
      <c r="E331" s="25"/>
      <c r="F331" s="130"/>
      <c r="G331" s="130"/>
      <c r="H331" s="131"/>
      <c r="I331" s="50">
        <v>1510</v>
      </c>
      <c r="J331" s="76" t="s">
        <v>341</v>
      </c>
      <c r="K331" s="76" t="s">
        <v>342</v>
      </c>
      <c r="L331" s="76">
        <v>18006076585</v>
      </c>
      <c r="M331" s="140"/>
      <c r="N331" s="24"/>
      <c r="O331" s="102"/>
    </row>
    <row r="332" s="1" customFormat="1" ht="14.25" spans="1:15">
      <c r="A332" s="18"/>
      <c r="B332" s="24"/>
      <c r="C332" s="127"/>
      <c r="D332" s="128"/>
      <c r="E332" s="25"/>
      <c r="F332" s="130"/>
      <c r="G332" s="130"/>
      <c r="H332" s="131"/>
      <c r="I332" s="50">
        <v>1600</v>
      </c>
      <c r="J332" s="76" t="s">
        <v>343</v>
      </c>
      <c r="K332" s="76" t="s">
        <v>344</v>
      </c>
      <c r="L332" s="76">
        <v>13905028991</v>
      </c>
      <c r="M332" s="140"/>
      <c r="N332" s="24"/>
      <c r="O332" s="102"/>
    </row>
    <row r="333" s="1" customFormat="1" ht="14.25" spans="1:15">
      <c r="A333" s="18"/>
      <c r="B333" s="24"/>
      <c r="C333" s="132"/>
      <c r="D333" s="133"/>
      <c r="E333" s="29"/>
      <c r="F333" s="135"/>
      <c r="G333" s="135"/>
      <c r="H333" s="136"/>
      <c r="I333" s="52">
        <v>1360</v>
      </c>
      <c r="J333" s="76" t="s">
        <v>300</v>
      </c>
      <c r="K333" s="76"/>
      <c r="L333" s="76"/>
      <c r="M333" s="141"/>
      <c r="N333" s="28"/>
      <c r="O333" s="103"/>
    </row>
    <row r="334" s="1" customFormat="1" ht="14.25" spans="1:15">
      <c r="A334" s="18"/>
      <c r="B334" s="20"/>
      <c r="C334" s="122" t="s">
        <v>350</v>
      </c>
      <c r="D334" s="123" t="s">
        <v>68</v>
      </c>
      <c r="E334" s="21" t="s">
        <v>144</v>
      </c>
      <c r="F334" s="125">
        <v>4</v>
      </c>
      <c r="G334" s="125">
        <f>I337</f>
        <v>1480</v>
      </c>
      <c r="H334" s="126">
        <f>F334*G334</f>
        <v>5920</v>
      </c>
      <c r="I334" s="50">
        <v>1600</v>
      </c>
      <c r="J334" s="76" t="s">
        <v>339</v>
      </c>
      <c r="K334" s="76" t="s">
        <v>340</v>
      </c>
      <c r="L334" s="76">
        <v>13810854067</v>
      </c>
      <c r="M334" s="139" t="s">
        <v>32</v>
      </c>
      <c r="N334" s="20">
        <f>G334</f>
        <v>1480</v>
      </c>
      <c r="O334" s="101"/>
    </row>
    <row r="335" s="1" customFormat="1" ht="14.25" spans="1:15">
      <c r="A335" s="18"/>
      <c r="B335" s="24"/>
      <c r="C335" s="127"/>
      <c r="D335" s="128"/>
      <c r="E335" s="25"/>
      <c r="F335" s="130"/>
      <c r="G335" s="130"/>
      <c r="H335" s="131"/>
      <c r="I335" s="50">
        <v>1510</v>
      </c>
      <c r="J335" s="76" t="s">
        <v>341</v>
      </c>
      <c r="K335" s="76" t="s">
        <v>342</v>
      </c>
      <c r="L335" s="76">
        <v>18006076585</v>
      </c>
      <c r="M335" s="140"/>
      <c r="N335" s="24"/>
      <c r="O335" s="102"/>
    </row>
    <row r="336" s="1" customFormat="1" ht="14.25" spans="1:15">
      <c r="A336" s="18"/>
      <c r="B336" s="24"/>
      <c r="C336" s="127"/>
      <c r="D336" s="128"/>
      <c r="E336" s="25"/>
      <c r="F336" s="130"/>
      <c r="G336" s="130"/>
      <c r="H336" s="131"/>
      <c r="I336" s="50">
        <v>1580</v>
      </c>
      <c r="J336" s="76" t="s">
        <v>343</v>
      </c>
      <c r="K336" s="76" t="s">
        <v>344</v>
      </c>
      <c r="L336" s="76">
        <v>13905028991</v>
      </c>
      <c r="M336" s="140"/>
      <c r="N336" s="24"/>
      <c r="O336" s="102"/>
    </row>
    <row r="337" s="1" customFormat="1" ht="14.25" spans="1:15">
      <c r="A337" s="18"/>
      <c r="B337" s="24"/>
      <c r="C337" s="132"/>
      <c r="D337" s="133"/>
      <c r="E337" s="29"/>
      <c r="F337" s="135"/>
      <c r="G337" s="135"/>
      <c r="H337" s="136"/>
      <c r="I337" s="52">
        <v>1480</v>
      </c>
      <c r="J337" s="76" t="s">
        <v>300</v>
      </c>
      <c r="K337" s="76"/>
      <c r="L337" s="76"/>
      <c r="M337" s="141"/>
      <c r="N337" s="28"/>
      <c r="O337" s="103"/>
    </row>
    <row r="338" s="1" customFormat="1" ht="14.25" spans="1:15">
      <c r="A338" s="18"/>
      <c r="B338" s="20"/>
      <c r="C338" s="122" t="s">
        <v>351</v>
      </c>
      <c r="D338" s="123" t="s">
        <v>68</v>
      </c>
      <c r="E338" s="21" t="s">
        <v>180</v>
      </c>
      <c r="F338" s="125">
        <v>13</v>
      </c>
      <c r="G338" s="125">
        <f>I341</f>
        <v>1500</v>
      </c>
      <c r="H338" s="126">
        <f>F338*G338</f>
        <v>19500</v>
      </c>
      <c r="I338" s="50">
        <v>1650</v>
      </c>
      <c r="J338" s="76" t="s">
        <v>339</v>
      </c>
      <c r="K338" s="76" t="s">
        <v>340</v>
      </c>
      <c r="L338" s="76">
        <v>13810854067</v>
      </c>
      <c r="M338" s="139" t="s">
        <v>32</v>
      </c>
      <c r="N338" s="20">
        <f>G338</f>
        <v>1500</v>
      </c>
      <c r="O338" s="101"/>
    </row>
    <row r="339" s="1" customFormat="1" ht="14.25" spans="1:15">
      <c r="A339" s="18"/>
      <c r="B339" s="24"/>
      <c r="C339" s="127"/>
      <c r="D339" s="128"/>
      <c r="E339" s="25"/>
      <c r="F339" s="130"/>
      <c r="G339" s="130"/>
      <c r="H339" s="131"/>
      <c r="I339" s="50">
        <v>1670</v>
      </c>
      <c r="J339" s="76" t="s">
        <v>341</v>
      </c>
      <c r="K339" s="76" t="s">
        <v>342</v>
      </c>
      <c r="L339" s="76">
        <v>18006076585</v>
      </c>
      <c r="M339" s="140"/>
      <c r="N339" s="24"/>
      <c r="O339" s="102"/>
    </row>
    <row r="340" s="1" customFormat="1" ht="14.25" spans="1:15">
      <c r="A340" s="18"/>
      <c r="B340" s="24"/>
      <c r="C340" s="127"/>
      <c r="D340" s="128"/>
      <c r="E340" s="25"/>
      <c r="F340" s="130"/>
      <c r="G340" s="130"/>
      <c r="H340" s="131"/>
      <c r="I340" s="50">
        <v>1580</v>
      </c>
      <c r="J340" s="76" t="s">
        <v>343</v>
      </c>
      <c r="K340" s="76" t="s">
        <v>344</v>
      </c>
      <c r="L340" s="76">
        <v>13905028991</v>
      </c>
      <c r="M340" s="140"/>
      <c r="N340" s="24"/>
      <c r="O340" s="102"/>
    </row>
    <row r="341" s="1" customFormat="1" ht="14.25" spans="1:15">
      <c r="A341" s="18"/>
      <c r="B341" s="24"/>
      <c r="C341" s="132"/>
      <c r="D341" s="133"/>
      <c r="E341" s="29"/>
      <c r="F341" s="135"/>
      <c r="G341" s="135"/>
      <c r="H341" s="136"/>
      <c r="I341" s="52">
        <v>1500</v>
      </c>
      <c r="J341" s="76" t="s">
        <v>300</v>
      </c>
      <c r="K341" s="76"/>
      <c r="L341" s="76"/>
      <c r="M341" s="141"/>
      <c r="N341" s="28"/>
      <c r="O341" s="103"/>
    </row>
    <row r="342" s="1" customFormat="1" ht="14.25" spans="1:15">
      <c r="A342" s="18"/>
      <c r="B342" s="20"/>
      <c r="C342" s="122" t="s">
        <v>352</v>
      </c>
      <c r="D342" s="123" t="s">
        <v>68</v>
      </c>
      <c r="E342" s="21" t="s">
        <v>180</v>
      </c>
      <c r="F342" s="125">
        <v>13</v>
      </c>
      <c r="G342" s="125">
        <f>I345</f>
        <v>1700</v>
      </c>
      <c r="H342" s="126">
        <f>F342*G342</f>
        <v>22100</v>
      </c>
      <c r="I342" s="50">
        <v>1800</v>
      </c>
      <c r="J342" s="76" t="s">
        <v>339</v>
      </c>
      <c r="K342" s="76" t="s">
        <v>340</v>
      </c>
      <c r="L342" s="76">
        <v>13810854067</v>
      </c>
      <c r="M342" s="139" t="s">
        <v>32</v>
      </c>
      <c r="N342" s="20">
        <f>G342</f>
        <v>1700</v>
      </c>
      <c r="O342" s="101"/>
    </row>
    <row r="343" s="1" customFormat="1" ht="14.25" spans="1:15">
      <c r="A343" s="18"/>
      <c r="B343" s="24"/>
      <c r="C343" s="127"/>
      <c r="D343" s="128"/>
      <c r="E343" s="25"/>
      <c r="F343" s="130"/>
      <c r="G343" s="130"/>
      <c r="H343" s="131"/>
      <c r="I343" s="50">
        <v>1830</v>
      </c>
      <c r="J343" s="76" t="s">
        <v>341</v>
      </c>
      <c r="K343" s="76" t="s">
        <v>342</v>
      </c>
      <c r="L343" s="76">
        <v>18006076585</v>
      </c>
      <c r="M343" s="140"/>
      <c r="N343" s="24"/>
      <c r="O343" s="102"/>
    </row>
    <row r="344" s="1" customFormat="1" ht="14.25" spans="1:15">
      <c r="A344" s="18"/>
      <c r="B344" s="24"/>
      <c r="C344" s="127"/>
      <c r="D344" s="128"/>
      <c r="E344" s="25"/>
      <c r="F344" s="130"/>
      <c r="G344" s="130"/>
      <c r="H344" s="131"/>
      <c r="I344" s="50">
        <v>1790</v>
      </c>
      <c r="J344" s="76" t="s">
        <v>343</v>
      </c>
      <c r="K344" s="76" t="s">
        <v>344</v>
      </c>
      <c r="L344" s="76">
        <v>13905028991</v>
      </c>
      <c r="M344" s="140"/>
      <c r="N344" s="24"/>
      <c r="O344" s="102"/>
    </row>
    <row r="345" s="1" customFormat="1" ht="14.25" spans="1:15">
      <c r="A345" s="18"/>
      <c r="B345" s="24"/>
      <c r="C345" s="132"/>
      <c r="D345" s="133"/>
      <c r="E345" s="29"/>
      <c r="F345" s="135"/>
      <c r="G345" s="135"/>
      <c r="H345" s="136"/>
      <c r="I345" s="52">
        <v>1700</v>
      </c>
      <c r="J345" s="76" t="s">
        <v>300</v>
      </c>
      <c r="K345" s="76"/>
      <c r="L345" s="76"/>
      <c r="M345" s="141"/>
      <c r="N345" s="28"/>
      <c r="O345" s="103"/>
    </row>
    <row r="346" s="1" customFormat="1" ht="14.25" spans="1:15">
      <c r="A346" s="18"/>
      <c r="B346" s="20"/>
      <c r="C346" s="122" t="s">
        <v>353</v>
      </c>
      <c r="D346" s="123" t="s">
        <v>68</v>
      </c>
      <c r="E346" s="21" t="s">
        <v>144</v>
      </c>
      <c r="F346" s="125">
        <v>3</v>
      </c>
      <c r="G346" s="125">
        <f>I349</f>
        <v>187</v>
      </c>
      <c r="H346" s="126">
        <f>F346*G346</f>
        <v>561</v>
      </c>
      <c r="I346" s="50">
        <v>200</v>
      </c>
      <c r="J346" s="76" t="s">
        <v>339</v>
      </c>
      <c r="K346" s="76" t="s">
        <v>340</v>
      </c>
      <c r="L346" s="76">
        <v>13810854067</v>
      </c>
      <c r="M346" s="139" t="s">
        <v>32</v>
      </c>
      <c r="N346" s="20">
        <f>G346</f>
        <v>187</v>
      </c>
      <c r="O346" s="101"/>
    </row>
    <row r="347" s="1" customFormat="1" ht="14.25" spans="1:15">
      <c r="A347" s="18"/>
      <c r="B347" s="24"/>
      <c r="C347" s="127"/>
      <c r="D347" s="128"/>
      <c r="E347" s="25"/>
      <c r="F347" s="130"/>
      <c r="G347" s="130"/>
      <c r="H347" s="131"/>
      <c r="I347" s="50">
        <v>210</v>
      </c>
      <c r="J347" s="76" t="s">
        <v>341</v>
      </c>
      <c r="K347" s="76" t="s">
        <v>342</v>
      </c>
      <c r="L347" s="76">
        <v>18006076585</v>
      </c>
      <c r="M347" s="140"/>
      <c r="N347" s="24"/>
      <c r="O347" s="102"/>
    </row>
    <row r="348" s="1" customFormat="1" ht="14.25" spans="1:15">
      <c r="A348" s="18"/>
      <c r="B348" s="24"/>
      <c r="C348" s="127"/>
      <c r="D348" s="128"/>
      <c r="E348" s="25"/>
      <c r="F348" s="130"/>
      <c r="G348" s="130"/>
      <c r="H348" s="131"/>
      <c r="I348" s="50">
        <v>191</v>
      </c>
      <c r="J348" s="76" t="s">
        <v>343</v>
      </c>
      <c r="K348" s="76" t="s">
        <v>344</v>
      </c>
      <c r="L348" s="76">
        <v>13905028991</v>
      </c>
      <c r="M348" s="140"/>
      <c r="N348" s="24"/>
      <c r="O348" s="102"/>
    </row>
    <row r="349" s="1" customFormat="1" ht="14.25" spans="1:15">
      <c r="A349" s="18"/>
      <c r="B349" s="24"/>
      <c r="C349" s="132"/>
      <c r="D349" s="133"/>
      <c r="E349" s="29"/>
      <c r="F349" s="135"/>
      <c r="G349" s="135"/>
      <c r="H349" s="136"/>
      <c r="I349" s="52">
        <v>187</v>
      </c>
      <c r="J349" s="76" t="s">
        <v>300</v>
      </c>
      <c r="K349" s="76"/>
      <c r="L349" s="76"/>
      <c r="M349" s="141"/>
      <c r="N349" s="28"/>
      <c r="O349" s="103"/>
    </row>
    <row r="350" s="1" customFormat="1" ht="14.25" spans="1:15">
      <c r="A350" s="18"/>
      <c r="B350" s="20"/>
      <c r="C350" s="122" t="s">
        <v>354</v>
      </c>
      <c r="D350" s="123" t="s">
        <v>68</v>
      </c>
      <c r="E350" s="21" t="s">
        <v>137</v>
      </c>
      <c r="F350" s="125">
        <v>6</v>
      </c>
      <c r="G350" s="125">
        <f>I353</f>
        <v>15</v>
      </c>
      <c r="H350" s="126">
        <f>F350*G350</f>
        <v>90</v>
      </c>
      <c r="I350" s="50">
        <v>20</v>
      </c>
      <c r="J350" s="76" t="s">
        <v>339</v>
      </c>
      <c r="K350" s="76" t="s">
        <v>340</v>
      </c>
      <c r="L350" s="76">
        <v>13810854067</v>
      </c>
      <c r="M350" s="139" t="s">
        <v>32</v>
      </c>
      <c r="N350" s="20">
        <f>G350</f>
        <v>15</v>
      </c>
      <c r="O350" s="101"/>
    </row>
    <row r="351" s="1" customFormat="1" ht="14.25" spans="1:15">
      <c r="A351" s="18"/>
      <c r="B351" s="24"/>
      <c r="C351" s="127"/>
      <c r="D351" s="128"/>
      <c r="E351" s="25"/>
      <c r="F351" s="130"/>
      <c r="G351" s="130"/>
      <c r="H351" s="131"/>
      <c r="I351" s="50">
        <v>19</v>
      </c>
      <c r="J351" s="76" t="s">
        <v>341</v>
      </c>
      <c r="K351" s="76" t="s">
        <v>342</v>
      </c>
      <c r="L351" s="76">
        <v>18006076585</v>
      </c>
      <c r="M351" s="140"/>
      <c r="N351" s="24"/>
      <c r="O351" s="102"/>
    </row>
    <row r="352" s="1" customFormat="1" ht="14.25" spans="1:15">
      <c r="A352" s="18"/>
      <c r="B352" s="24"/>
      <c r="C352" s="127"/>
      <c r="D352" s="128"/>
      <c r="E352" s="25"/>
      <c r="F352" s="130"/>
      <c r="G352" s="130"/>
      <c r="H352" s="131"/>
      <c r="I352" s="50">
        <v>17</v>
      </c>
      <c r="J352" s="76" t="s">
        <v>343</v>
      </c>
      <c r="K352" s="76" t="s">
        <v>344</v>
      </c>
      <c r="L352" s="76">
        <v>13905028991</v>
      </c>
      <c r="M352" s="140"/>
      <c r="N352" s="24"/>
      <c r="O352" s="102"/>
    </row>
    <row r="353" s="1" customFormat="1" ht="14.25" spans="1:15">
      <c r="A353" s="18"/>
      <c r="B353" s="24"/>
      <c r="C353" s="132"/>
      <c r="D353" s="133"/>
      <c r="E353" s="29"/>
      <c r="F353" s="135"/>
      <c r="G353" s="135"/>
      <c r="H353" s="136"/>
      <c r="I353" s="144">
        <v>15</v>
      </c>
      <c r="J353" s="76" t="s">
        <v>300</v>
      </c>
      <c r="K353" s="76"/>
      <c r="L353" s="76"/>
      <c r="M353" s="141"/>
      <c r="N353" s="28"/>
      <c r="O353" s="103"/>
    </row>
    <row r="354" s="1" customFormat="1" ht="14.25" spans="1:15">
      <c r="A354" s="18"/>
      <c r="B354" s="20">
        <v>129</v>
      </c>
      <c r="C354" s="122" t="s">
        <v>355</v>
      </c>
      <c r="D354" s="123" t="s">
        <v>68</v>
      </c>
      <c r="E354" s="21" t="s">
        <v>137</v>
      </c>
      <c r="F354" s="125">
        <v>1</v>
      </c>
      <c r="G354" s="125">
        <f>I357</f>
        <v>800</v>
      </c>
      <c r="H354" s="126">
        <f>F354*G354</f>
        <v>800</v>
      </c>
      <c r="I354" s="50">
        <v>900</v>
      </c>
      <c r="J354" s="76" t="s">
        <v>339</v>
      </c>
      <c r="K354" s="76" t="s">
        <v>340</v>
      </c>
      <c r="L354" s="76">
        <v>13810854067</v>
      </c>
      <c r="M354" s="139" t="s">
        <v>32</v>
      </c>
      <c r="N354" s="20">
        <f>G354</f>
        <v>800</v>
      </c>
      <c r="O354" s="101"/>
    </row>
    <row r="355" s="1" customFormat="1" ht="14.25" spans="1:15">
      <c r="A355" s="18"/>
      <c r="B355" s="24"/>
      <c r="C355" s="127"/>
      <c r="D355" s="128"/>
      <c r="E355" s="25"/>
      <c r="F355" s="130"/>
      <c r="G355" s="130"/>
      <c r="H355" s="131"/>
      <c r="I355" s="50">
        <v>910</v>
      </c>
      <c r="J355" s="76" t="s">
        <v>341</v>
      </c>
      <c r="K355" s="76" t="s">
        <v>342</v>
      </c>
      <c r="L355" s="76">
        <v>18006076585</v>
      </c>
      <c r="M355" s="140"/>
      <c r="N355" s="24"/>
      <c r="O355" s="102"/>
    </row>
    <row r="356" s="1" customFormat="1" ht="14.25" spans="1:15">
      <c r="A356" s="18"/>
      <c r="B356" s="24"/>
      <c r="C356" s="127"/>
      <c r="D356" s="128"/>
      <c r="E356" s="25"/>
      <c r="F356" s="130"/>
      <c r="G356" s="130"/>
      <c r="H356" s="131"/>
      <c r="I356" s="50">
        <v>830</v>
      </c>
      <c r="J356" s="76" t="s">
        <v>343</v>
      </c>
      <c r="K356" s="76" t="s">
        <v>344</v>
      </c>
      <c r="L356" s="76">
        <v>13905028991</v>
      </c>
      <c r="M356" s="140"/>
      <c r="N356" s="24"/>
      <c r="O356" s="102"/>
    </row>
    <row r="357" s="1" customFormat="1" ht="14.25" spans="1:15">
      <c r="A357" s="18"/>
      <c r="B357" s="24"/>
      <c r="C357" s="132"/>
      <c r="D357" s="133"/>
      <c r="E357" s="29"/>
      <c r="F357" s="135"/>
      <c r="G357" s="135"/>
      <c r="H357" s="136"/>
      <c r="I357" s="144">
        <v>800</v>
      </c>
      <c r="J357" s="76" t="s">
        <v>300</v>
      </c>
      <c r="K357" s="76"/>
      <c r="L357" s="76"/>
      <c r="M357" s="141"/>
      <c r="N357" s="28"/>
      <c r="O357" s="103"/>
    </row>
    <row r="358" s="1" customFormat="1" ht="14.25" spans="1:15">
      <c r="A358" s="18"/>
      <c r="B358" s="20"/>
      <c r="C358" s="122" t="s">
        <v>356</v>
      </c>
      <c r="D358" s="123" t="s">
        <v>68</v>
      </c>
      <c r="E358" s="21" t="s">
        <v>137</v>
      </c>
      <c r="F358" s="125">
        <v>8</v>
      </c>
      <c r="G358" s="125">
        <f>I361</f>
        <v>400</v>
      </c>
      <c r="H358" s="126">
        <f>F358*G358</f>
        <v>3200</v>
      </c>
      <c r="I358" s="50">
        <v>461</v>
      </c>
      <c r="J358" s="76" t="s">
        <v>339</v>
      </c>
      <c r="K358" s="76" t="s">
        <v>340</v>
      </c>
      <c r="L358" s="76">
        <v>13810854067</v>
      </c>
      <c r="M358" s="139" t="s">
        <v>32</v>
      </c>
      <c r="N358" s="20">
        <f>G358</f>
        <v>400</v>
      </c>
      <c r="O358" s="101"/>
    </row>
    <row r="359" s="1" customFormat="1" ht="14.25" spans="1:15">
      <c r="A359" s="18"/>
      <c r="B359" s="24"/>
      <c r="C359" s="127"/>
      <c r="D359" s="128"/>
      <c r="E359" s="25"/>
      <c r="F359" s="130"/>
      <c r="G359" s="130"/>
      <c r="H359" s="131"/>
      <c r="I359" s="50">
        <v>435</v>
      </c>
      <c r="J359" s="76" t="s">
        <v>341</v>
      </c>
      <c r="K359" s="76" t="s">
        <v>342</v>
      </c>
      <c r="L359" s="76">
        <v>18006076585</v>
      </c>
      <c r="M359" s="140"/>
      <c r="N359" s="24"/>
      <c r="O359" s="102"/>
    </row>
    <row r="360" s="1" customFormat="1" ht="14.25" spans="1:15">
      <c r="A360" s="18"/>
      <c r="B360" s="24"/>
      <c r="C360" s="127"/>
      <c r="D360" s="128"/>
      <c r="E360" s="25"/>
      <c r="F360" s="130"/>
      <c r="G360" s="130"/>
      <c r="H360" s="131"/>
      <c r="I360" s="50">
        <v>425</v>
      </c>
      <c r="J360" s="76" t="s">
        <v>343</v>
      </c>
      <c r="K360" s="76" t="s">
        <v>344</v>
      </c>
      <c r="L360" s="76">
        <v>13905028991</v>
      </c>
      <c r="M360" s="140"/>
      <c r="N360" s="24"/>
      <c r="O360" s="102"/>
    </row>
    <row r="361" s="1" customFormat="1" ht="14.25" spans="1:15">
      <c r="A361" s="18"/>
      <c r="B361" s="24"/>
      <c r="C361" s="132"/>
      <c r="D361" s="133"/>
      <c r="E361" s="29"/>
      <c r="F361" s="135"/>
      <c r="G361" s="135"/>
      <c r="H361" s="136"/>
      <c r="I361" s="144">
        <v>400</v>
      </c>
      <c r="J361" s="76" t="s">
        <v>300</v>
      </c>
      <c r="K361" s="76"/>
      <c r="L361" s="76"/>
      <c r="M361" s="141"/>
      <c r="N361" s="28"/>
      <c r="O361" s="103"/>
    </row>
    <row r="362" s="1" customFormat="1" ht="14.25" spans="1:15">
      <c r="A362" s="18"/>
      <c r="B362" s="20"/>
      <c r="C362" s="122" t="s">
        <v>357</v>
      </c>
      <c r="D362" s="123" t="s">
        <v>68</v>
      </c>
      <c r="E362" s="21" t="s">
        <v>137</v>
      </c>
      <c r="F362" s="125">
        <v>2</v>
      </c>
      <c r="G362" s="125">
        <f>I365</f>
        <v>500</v>
      </c>
      <c r="H362" s="126">
        <f>F362*G362</f>
        <v>1000</v>
      </c>
      <c r="I362" s="50">
        <v>530</v>
      </c>
      <c r="J362" s="76" t="s">
        <v>339</v>
      </c>
      <c r="K362" s="76" t="s">
        <v>340</v>
      </c>
      <c r="L362" s="76">
        <v>13810854067</v>
      </c>
      <c r="M362" s="139" t="s">
        <v>32</v>
      </c>
      <c r="N362" s="20">
        <f>G362</f>
        <v>500</v>
      </c>
      <c r="O362" s="101"/>
    </row>
    <row r="363" s="1" customFormat="1" ht="14.25" spans="1:15">
      <c r="A363" s="18"/>
      <c r="B363" s="24"/>
      <c r="C363" s="127"/>
      <c r="D363" s="128"/>
      <c r="E363" s="25"/>
      <c r="F363" s="130"/>
      <c r="G363" s="130"/>
      <c r="H363" s="131"/>
      <c r="I363" s="50">
        <v>519</v>
      </c>
      <c r="J363" s="76" t="s">
        <v>341</v>
      </c>
      <c r="K363" s="76" t="s">
        <v>342</v>
      </c>
      <c r="L363" s="76">
        <v>18006076585</v>
      </c>
      <c r="M363" s="140"/>
      <c r="N363" s="24"/>
      <c r="O363" s="102"/>
    </row>
    <row r="364" s="1" customFormat="1" ht="14.25" spans="1:15">
      <c r="A364" s="18"/>
      <c r="B364" s="24"/>
      <c r="C364" s="127"/>
      <c r="D364" s="128"/>
      <c r="E364" s="25"/>
      <c r="F364" s="130"/>
      <c r="G364" s="130"/>
      <c r="H364" s="131"/>
      <c r="I364" s="50">
        <v>525</v>
      </c>
      <c r="J364" s="76" t="s">
        <v>343</v>
      </c>
      <c r="K364" s="76" t="s">
        <v>344</v>
      </c>
      <c r="L364" s="76">
        <v>13905028991</v>
      </c>
      <c r="M364" s="140"/>
      <c r="N364" s="24"/>
      <c r="O364" s="102"/>
    </row>
    <row r="365" s="1" customFormat="1" ht="14.25" spans="1:15">
      <c r="A365" s="18"/>
      <c r="B365" s="24"/>
      <c r="C365" s="132"/>
      <c r="D365" s="133"/>
      <c r="E365" s="29"/>
      <c r="F365" s="135"/>
      <c r="G365" s="135"/>
      <c r="H365" s="136"/>
      <c r="I365" s="144">
        <v>500</v>
      </c>
      <c r="J365" s="76" t="s">
        <v>300</v>
      </c>
      <c r="K365" s="76"/>
      <c r="L365" s="76"/>
      <c r="M365" s="141"/>
      <c r="N365" s="28"/>
      <c r="O365" s="103"/>
    </row>
    <row r="366" s="1" customFormat="1" ht="14.25" spans="1:15">
      <c r="A366" s="18"/>
      <c r="B366" s="20"/>
      <c r="C366" s="122" t="s">
        <v>358</v>
      </c>
      <c r="D366" s="123" t="s">
        <v>68</v>
      </c>
      <c r="E366" s="21" t="s">
        <v>137</v>
      </c>
      <c r="F366" s="125">
        <v>8</v>
      </c>
      <c r="G366" s="125">
        <f>I369</f>
        <v>400</v>
      </c>
      <c r="H366" s="126">
        <f>F366*G366</f>
        <v>3200</v>
      </c>
      <c r="I366" s="50">
        <v>450</v>
      </c>
      <c r="J366" s="76" t="s">
        <v>339</v>
      </c>
      <c r="K366" s="76" t="s">
        <v>340</v>
      </c>
      <c r="L366" s="76">
        <v>13810854067</v>
      </c>
      <c r="M366" s="139" t="s">
        <v>32</v>
      </c>
      <c r="N366" s="20">
        <f>G366</f>
        <v>400</v>
      </c>
      <c r="O366" s="101"/>
    </row>
    <row r="367" s="1" customFormat="1" ht="14.25" spans="1:15">
      <c r="A367" s="18"/>
      <c r="B367" s="24"/>
      <c r="C367" s="127"/>
      <c r="D367" s="128"/>
      <c r="E367" s="25"/>
      <c r="F367" s="130"/>
      <c r="G367" s="130"/>
      <c r="H367" s="131"/>
      <c r="I367" s="50">
        <v>435</v>
      </c>
      <c r="J367" s="76" t="s">
        <v>341</v>
      </c>
      <c r="K367" s="76" t="s">
        <v>342</v>
      </c>
      <c r="L367" s="76">
        <v>18006076585</v>
      </c>
      <c r="M367" s="140"/>
      <c r="N367" s="24"/>
      <c r="O367" s="102"/>
    </row>
    <row r="368" s="1" customFormat="1" ht="14.25" spans="1:15">
      <c r="A368" s="18"/>
      <c r="B368" s="24"/>
      <c r="C368" s="127"/>
      <c r="D368" s="128"/>
      <c r="E368" s="25"/>
      <c r="F368" s="130"/>
      <c r="G368" s="130"/>
      <c r="H368" s="131"/>
      <c r="I368" s="50">
        <v>455</v>
      </c>
      <c r="J368" s="76" t="s">
        <v>343</v>
      </c>
      <c r="K368" s="76" t="s">
        <v>344</v>
      </c>
      <c r="L368" s="76">
        <v>13905028991</v>
      </c>
      <c r="M368" s="140"/>
      <c r="N368" s="24"/>
      <c r="O368" s="102"/>
    </row>
    <row r="369" s="1" customFormat="1" ht="14.25" spans="1:15">
      <c r="A369" s="18"/>
      <c r="B369" s="24"/>
      <c r="C369" s="132"/>
      <c r="D369" s="133"/>
      <c r="E369" s="29"/>
      <c r="F369" s="135"/>
      <c r="G369" s="135"/>
      <c r="H369" s="136"/>
      <c r="I369" s="144">
        <v>400</v>
      </c>
      <c r="J369" s="76" t="s">
        <v>300</v>
      </c>
      <c r="K369" s="76"/>
      <c r="L369" s="76"/>
      <c r="M369" s="141"/>
      <c r="N369" s="28"/>
      <c r="O369" s="103"/>
    </row>
    <row r="370" s="1" customFormat="1" ht="14.25" spans="1:15">
      <c r="A370" s="18"/>
      <c r="B370" s="20">
        <v>136</v>
      </c>
      <c r="C370" s="122" t="s">
        <v>359</v>
      </c>
      <c r="D370" s="123" t="s">
        <v>68</v>
      </c>
      <c r="E370" s="21" t="s">
        <v>180</v>
      </c>
      <c r="F370" s="125">
        <v>2</v>
      </c>
      <c r="G370" s="125">
        <f>I373</f>
        <v>2380</v>
      </c>
      <c r="H370" s="126">
        <f>F370*G370</f>
        <v>4760</v>
      </c>
      <c r="I370" s="50">
        <v>2550</v>
      </c>
      <c r="J370" s="76" t="s">
        <v>339</v>
      </c>
      <c r="K370" s="76" t="s">
        <v>340</v>
      </c>
      <c r="L370" s="76">
        <v>13810854067</v>
      </c>
      <c r="M370" s="139" t="s">
        <v>32</v>
      </c>
      <c r="N370" s="20">
        <f>G370</f>
        <v>2380</v>
      </c>
      <c r="O370" s="101"/>
    </row>
    <row r="371" s="1" customFormat="1" ht="14.25" spans="1:15">
      <c r="A371" s="18"/>
      <c r="B371" s="24"/>
      <c r="C371" s="127"/>
      <c r="D371" s="128"/>
      <c r="E371" s="25"/>
      <c r="F371" s="130"/>
      <c r="G371" s="130"/>
      <c r="H371" s="131"/>
      <c r="I371" s="50">
        <v>2630</v>
      </c>
      <c r="J371" s="76" t="s">
        <v>341</v>
      </c>
      <c r="K371" s="76" t="s">
        <v>342</v>
      </c>
      <c r="L371" s="76">
        <v>18006076585</v>
      </c>
      <c r="M371" s="140"/>
      <c r="N371" s="24"/>
      <c r="O371" s="102"/>
    </row>
    <row r="372" s="1" customFormat="1" ht="14.25" spans="1:15">
      <c r="A372" s="18"/>
      <c r="B372" s="24"/>
      <c r="C372" s="127"/>
      <c r="D372" s="128"/>
      <c r="E372" s="25"/>
      <c r="F372" s="130"/>
      <c r="G372" s="130"/>
      <c r="H372" s="131"/>
      <c r="I372" s="50">
        <v>2480</v>
      </c>
      <c r="J372" s="76" t="s">
        <v>343</v>
      </c>
      <c r="K372" s="76" t="s">
        <v>344</v>
      </c>
      <c r="L372" s="76">
        <v>13905028991</v>
      </c>
      <c r="M372" s="140"/>
      <c r="N372" s="24"/>
      <c r="O372" s="102"/>
    </row>
    <row r="373" s="1" customFormat="1" ht="14.25" spans="1:15">
      <c r="A373" s="18"/>
      <c r="B373" s="24"/>
      <c r="C373" s="132"/>
      <c r="D373" s="133"/>
      <c r="E373" s="29"/>
      <c r="F373" s="135"/>
      <c r="G373" s="135"/>
      <c r="H373" s="136"/>
      <c r="I373" s="144">
        <v>2380</v>
      </c>
      <c r="J373" s="76" t="s">
        <v>360</v>
      </c>
      <c r="K373" s="76"/>
      <c r="L373" s="76"/>
      <c r="M373" s="141"/>
      <c r="N373" s="28"/>
      <c r="O373" s="103"/>
    </row>
    <row r="374" s="1" customFormat="1" ht="14.25" spans="1:15">
      <c r="A374" s="18"/>
      <c r="B374" s="20">
        <v>136</v>
      </c>
      <c r="C374" s="122" t="s">
        <v>361</v>
      </c>
      <c r="D374" s="123" t="s">
        <v>68</v>
      </c>
      <c r="E374" s="21" t="s">
        <v>144</v>
      </c>
      <c r="F374" s="125">
        <v>2</v>
      </c>
      <c r="G374" s="125">
        <f>I377</f>
        <v>2006</v>
      </c>
      <c r="H374" s="126">
        <f>F374*G374</f>
        <v>4012</v>
      </c>
      <c r="I374" s="50">
        <v>2350</v>
      </c>
      <c r="J374" s="76" t="s">
        <v>339</v>
      </c>
      <c r="K374" s="76" t="s">
        <v>340</v>
      </c>
      <c r="L374" s="76">
        <v>13810854067</v>
      </c>
      <c r="M374" s="139" t="s">
        <v>32</v>
      </c>
      <c r="N374" s="20">
        <f>G374</f>
        <v>2006</v>
      </c>
      <c r="O374" s="101"/>
    </row>
    <row r="375" s="1" customFormat="1" ht="14.25" spans="1:15">
      <c r="A375" s="18"/>
      <c r="B375" s="24"/>
      <c r="C375" s="127"/>
      <c r="D375" s="128"/>
      <c r="E375" s="25"/>
      <c r="F375" s="130"/>
      <c r="G375" s="130"/>
      <c r="H375" s="131"/>
      <c r="I375" s="50">
        <v>2630</v>
      </c>
      <c r="J375" s="76" t="s">
        <v>341</v>
      </c>
      <c r="K375" s="76" t="s">
        <v>342</v>
      </c>
      <c r="L375" s="76">
        <v>18006076585</v>
      </c>
      <c r="M375" s="140"/>
      <c r="N375" s="24"/>
      <c r="O375" s="102"/>
    </row>
    <row r="376" s="1" customFormat="1" ht="14.25" spans="1:15">
      <c r="A376" s="18"/>
      <c r="B376" s="24"/>
      <c r="C376" s="127"/>
      <c r="D376" s="128"/>
      <c r="E376" s="25"/>
      <c r="F376" s="130"/>
      <c r="G376" s="130"/>
      <c r="H376" s="131"/>
      <c r="I376" s="50">
        <v>2100</v>
      </c>
      <c r="J376" s="76" t="s">
        <v>343</v>
      </c>
      <c r="K376" s="76" t="s">
        <v>344</v>
      </c>
      <c r="L376" s="76">
        <v>13905028991</v>
      </c>
      <c r="M376" s="140"/>
      <c r="N376" s="24"/>
      <c r="O376" s="102"/>
    </row>
    <row r="377" s="1" customFormat="1" ht="14.25" spans="1:15">
      <c r="A377" s="18"/>
      <c r="B377" s="24"/>
      <c r="C377" s="132"/>
      <c r="D377" s="133"/>
      <c r="E377" s="29"/>
      <c r="F377" s="135"/>
      <c r="G377" s="135"/>
      <c r="H377" s="136"/>
      <c r="I377" s="50">
        <v>2006</v>
      </c>
      <c r="J377" s="76" t="s">
        <v>360</v>
      </c>
      <c r="K377" s="76"/>
      <c r="L377" s="76"/>
      <c r="M377" s="141"/>
      <c r="N377" s="28"/>
      <c r="O377" s="103"/>
    </row>
    <row r="378" s="1" customFormat="1" ht="14.25" spans="1:15">
      <c r="A378" s="18"/>
      <c r="B378" s="20">
        <v>137</v>
      </c>
      <c r="C378" s="122" t="s">
        <v>362</v>
      </c>
      <c r="D378" s="123" t="s">
        <v>68</v>
      </c>
      <c r="E378" s="21" t="s">
        <v>144</v>
      </c>
      <c r="F378" s="125">
        <v>1</v>
      </c>
      <c r="G378" s="125">
        <f>I381</f>
        <v>29750</v>
      </c>
      <c r="H378" s="126">
        <f>F378*G378</f>
        <v>29750</v>
      </c>
      <c r="I378" s="50">
        <v>31000</v>
      </c>
      <c r="J378" s="76" t="s">
        <v>339</v>
      </c>
      <c r="K378" s="76" t="s">
        <v>340</v>
      </c>
      <c r="L378" s="76">
        <v>13810854067</v>
      </c>
      <c r="M378" s="139" t="s">
        <v>32</v>
      </c>
      <c r="N378" s="20">
        <f>G378</f>
        <v>29750</v>
      </c>
      <c r="O378" s="101"/>
    </row>
    <row r="379" s="1" customFormat="1" ht="14.25" spans="1:15">
      <c r="A379" s="18"/>
      <c r="B379" s="24"/>
      <c r="C379" s="127"/>
      <c r="D379" s="128"/>
      <c r="E379" s="25"/>
      <c r="F379" s="130"/>
      <c r="G379" s="130"/>
      <c r="H379" s="131"/>
      <c r="I379" s="50">
        <v>35000</v>
      </c>
      <c r="J379" s="76" t="s">
        <v>341</v>
      </c>
      <c r="K379" s="76" t="s">
        <v>342</v>
      </c>
      <c r="L379" s="76">
        <v>18006076585</v>
      </c>
      <c r="M379" s="140"/>
      <c r="N379" s="24"/>
      <c r="O379" s="102"/>
    </row>
    <row r="380" s="1" customFormat="1" ht="14.25" spans="1:15">
      <c r="A380" s="18"/>
      <c r="B380" s="24"/>
      <c r="C380" s="127"/>
      <c r="D380" s="128"/>
      <c r="E380" s="25"/>
      <c r="F380" s="130"/>
      <c r="G380" s="130"/>
      <c r="H380" s="131"/>
      <c r="I380" s="50">
        <v>33000</v>
      </c>
      <c r="J380" s="76" t="s">
        <v>343</v>
      </c>
      <c r="K380" s="76" t="s">
        <v>344</v>
      </c>
      <c r="L380" s="76">
        <v>13905028991</v>
      </c>
      <c r="M380" s="140"/>
      <c r="N380" s="24"/>
      <c r="O380" s="102"/>
    </row>
    <row r="381" s="1" customFormat="1" ht="14.25" spans="1:15">
      <c r="A381" s="18"/>
      <c r="B381" s="24"/>
      <c r="C381" s="132"/>
      <c r="D381" s="133"/>
      <c r="E381" s="29"/>
      <c r="F381" s="135"/>
      <c r="G381" s="135"/>
      <c r="H381" s="136"/>
      <c r="I381" s="50">
        <v>29750</v>
      </c>
      <c r="J381" s="76" t="s">
        <v>360</v>
      </c>
      <c r="K381" s="76"/>
      <c r="L381" s="76"/>
      <c r="M381" s="141"/>
      <c r="N381" s="28"/>
      <c r="O381" s="103"/>
    </row>
    <row r="382" s="1" customFormat="1" ht="14.25" spans="1:15">
      <c r="A382" s="18"/>
      <c r="B382" s="20">
        <v>138</v>
      </c>
      <c r="C382" s="122" t="s">
        <v>363</v>
      </c>
      <c r="D382" s="123"/>
      <c r="E382" s="21" t="s">
        <v>144</v>
      </c>
      <c r="F382" s="125">
        <v>1</v>
      </c>
      <c r="G382" s="125">
        <f>I385</f>
        <v>1700</v>
      </c>
      <c r="H382" s="126">
        <f>F382*G382</f>
        <v>1700</v>
      </c>
      <c r="I382" s="50">
        <v>1800</v>
      </c>
      <c r="J382" s="76" t="s">
        <v>339</v>
      </c>
      <c r="K382" s="76" t="s">
        <v>340</v>
      </c>
      <c r="L382" s="76">
        <v>13810854067</v>
      </c>
      <c r="M382" s="139" t="s">
        <v>32</v>
      </c>
      <c r="N382" s="20">
        <f>G382</f>
        <v>1700</v>
      </c>
      <c r="O382" s="101"/>
    </row>
    <row r="383" s="1" customFormat="1" ht="14.25" spans="1:15">
      <c r="A383" s="18"/>
      <c r="B383" s="24"/>
      <c r="C383" s="127"/>
      <c r="D383" s="128"/>
      <c r="E383" s="25"/>
      <c r="F383" s="130"/>
      <c r="G383" s="130"/>
      <c r="H383" s="131"/>
      <c r="I383" s="50">
        <v>2100</v>
      </c>
      <c r="J383" s="76" t="s">
        <v>341</v>
      </c>
      <c r="K383" s="76" t="s">
        <v>342</v>
      </c>
      <c r="L383" s="76">
        <v>18006076585</v>
      </c>
      <c r="M383" s="140"/>
      <c r="N383" s="24"/>
      <c r="O383" s="102"/>
    </row>
    <row r="384" s="1" customFormat="1" ht="14.25" spans="1:15">
      <c r="A384" s="18"/>
      <c r="B384" s="24"/>
      <c r="C384" s="127"/>
      <c r="D384" s="128"/>
      <c r="E384" s="25"/>
      <c r="F384" s="130"/>
      <c r="G384" s="130"/>
      <c r="H384" s="131"/>
      <c r="I384" s="50">
        <v>1780</v>
      </c>
      <c r="J384" s="76" t="s">
        <v>343</v>
      </c>
      <c r="K384" s="76" t="s">
        <v>344</v>
      </c>
      <c r="L384" s="76">
        <v>13905028991</v>
      </c>
      <c r="M384" s="140"/>
      <c r="N384" s="24"/>
      <c r="O384" s="102"/>
    </row>
    <row r="385" s="1" customFormat="1" ht="14.25" spans="1:15">
      <c r="A385" s="18"/>
      <c r="B385" s="24"/>
      <c r="C385" s="132"/>
      <c r="D385" s="133"/>
      <c r="E385" s="29"/>
      <c r="F385" s="135"/>
      <c r="G385" s="135"/>
      <c r="H385" s="136"/>
      <c r="I385" s="50">
        <v>1700</v>
      </c>
      <c r="J385" s="76" t="s">
        <v>360</v>
      </c>
      <c r="K385" s="76"/>
      <c r="L385" s="76"/>
      <c r="M385" s="141"/>
      <c r="N385" s="28"/>
      <c r="O385" s="103"/>
    </row>
    <row r="386" s="1" customFormat="1" ht="14.25" spans="1:15">
      <c r="A386" s="18"/>
      <c r="B386" s="20"/>
      <c r="C386" s="122" t="s">
        <v>364</v>
      </c>
      <c r="D386" s="123"/>
      <c r="E386" s="21" t="s">
        <v>144</v>
      </c>
      <c r="F386" s="125">
        <v>20</v>
      </c>
      <c r="G386" s="125">
        <f>I389</f>
        <v>1700</v>
      </c>
      <c r="H386" s="126">
        <f>F386*G386</f>
        <v>34000</v>
      </c>
      <c r="I386" s="50">
        <v>1800</v>
      </c>
      <c r="J386" s="76" t="s">
        <v>339</v>
      </c>
      <c r="K386" s="76" t="s">
        <v>340</v>
      </c>
      <c r="L386" s="76">
        <v>13810854067</v>
      </c>
      <c r="M386" s="139" t="s">
        <v>32</v>
      </c>
      <c r="N386" s="20">
        <f>G386</f>
        <v>1700</v>
      </c>
      <c r="O386" s="101"/>
    </row>
    <row r="387" s="1" customFormat="1" ht="14.25" spans="1:15">
      <c r="A387" s="18"/>
      <c r="B387" s="24"/>
      <c r="C387" s="127"/>
      <c r="D387" s="128"/>
      <c r="E387" s="25"/>
      <c r="F387" s="130"/>
      <c r="G387" s="130"/>
      <c r="H387" s="131"/>
      <c r="I387" s="50">
        <v>2100</v>
      </c>
      <c r="J387" s="76" t="s">
        <v>341</v>
      </c>
      <c r="K387" s="76" t="s">
        <v>342</v>
      </c>
      <c r="L387" s="76">
        <v>18006076585</v>
      </c>
      <c r="M387" s="140"/>
      <c r="N387" s="24"/>
      <c r="O387" s="102"/>
    </row>
    <row r="388" s="1" customFormat="1" ht="14.25" spans="1:15">
      <c r="A388" s="18"/>
      <c r="B388" s="24"/>
      <c r="C388" s="127"/>
      <c r="D388" s="128"/>
      <c r="E388" s="25"/>
      <c r="F388" s="130"/>
      <c r="G388" s="130"/>
      <c r="H388" s="131"/>
      <c r="I388" s="50">
        <v>1800</v>
      </c>
      <c r="J388" s="76" t="s">
        <v>343</v>
      </c>
      <c r="K388" s="76" t="s">
        <v>344</v>
      </c>
      <c r="L388" s="76">
        <v>13905028991</v>
      </c>
      <c r="M388" s="140"/>
      <c r="N388" s="24"/>
      <c r="O388" s="102"/>
    </row>
    <row r="389" s="1" customFormat="1" ht="14.25" spans="1:15">
      <c r="A389" s="18"/>
      <c r="B389" s="28"/>
      <c r="C389" s="132"/>
      <c r="D389" s="133"/>
      <c r="E389" s="29"/>
      <c r="F389" s="135"/>
      <c r="G389" s="135"/>
      <c r="H389" s="136"/>
      <c r="I389" s="50">
        <v>1700</v>
      </c>
      <c r="J389" s="76" t="s">
        <v>360</v>
      </c>
      <c r="K389" s="76"/>
      <c r="L389" s="76"/>
      <c r="M389" s="141"/>
      <c r="N389" s="28"/>
      <c r="O389" s="103"/>
    </row>
    <row r="390" s="1" customFormat="1" ht="14.25" spans="1:15">
      <c r="A390" s="18"/>
      <c r="B390" s="20"/>
      <c r="C390" s="122" t="s">
        <v>365</v>
      </c>
      <c r="D390" s="123"/>
      <c r="E390" s="21" t="s">
        <v>144</v>
      </c>
      <c r="F390" s="125">
        <v>27</v>
      </c>
      <c r="G390" s="125">
        <f>I393</f>
        <v>2550</v>
      </c>
      <c r="H390" s="126">
        <f>F390*G390</f>
        <v>68850</v>
      </c>
      <c r="I390" s="50">
        <v>2800</v>
      </c>
      <c r="J390" s="76" t="s">
        <v>339</v>
      </c>
      <c r="K390" s="76" t="s">
        <v>340</v>
      </c>
      <c r="L390" s="76">
        <v>13810854067</v>
      </c>
      <c r="M390" s="139" t="s">
        <v>32</v>
      </c>
      <c r="N390" s="20">
        <f>G390</f>
        <v>2550</v>
      </c>
      <c r="O390" s="101"/>
    </row>
    <row r="391" s="1" customFormat="1" ht="14.25" spans="1:15">
      <c r="A391" s="18"/>
      <c r="B391" s="24"/>
      <c r="C391" s="127"/>
      <c r="D391" s="128"/>
      <c r="E391" s="25"/>
      <c r="F391" s="130"/>
      <c r="G391" s="130"/>
      <c r="H391" s="131"/>
      <c r="I391" s="50">
        <v>2880</v>
      </c>
      <c r="J391" s="76" t="s">
        <v>341</v>
      </c>
      <c r="K391" s="76" t="s">
        <v>342</v>
      </c>
      <c r="L391" s="76">
        <v>18006076585</v>
      </c>
      <c r="M391" s="140"/>
      <c r="N391" s="24"/>
      <c r="O391" s="102"/>
    </row>
    <row r="392" s="1" customFormat="1" ht="14.25" spans="1:15">
      <c r="A392" s="18"/>
      <c r="B392" s="24"/>
      <c r="C392" s="127"/>
      <c r="D392" s="128"/>
      <c r="E392" s="25"/>
      <c r="F392" s="130"/>
      <c r="G392" s="130"/>
      <c r="H392" s="131"/>
      <c r="I392" s="50">
        <v>2600</v>
      </c>
      <c r="J392" s="76" t="s">
        <v>343</v>
      </c>
      <c r="K392" s="76" t="s">
        <v>344</v>
      </c>
      <c r="L392" s="76">
        <v>13905028991</v>
      </c>
      <c r="M392" s="140"/>
      <c r="N392" s="24"/>
      <c r="O392" s="102"/>
    </row>
    <row r="393" s="1" customFormat="1" ht="14.25" spans="1:15">
      <c r="A393" s="18"/>
      <c r="B393" s="28"/>
      <c r="C393" s="132"/>
      <c r="D393" s="133"/>
      <c r="E393" s="29"/>
      <c r="F393" s="135"/>
      <c r="G393" s="135"/>
      <c r="H393" s="136"/>
      <c r="I393" s="50">
        <v>2550</v>
      </c>
      <c r="J393" s="76" t="s">
        <v>360</v>
      </c>
      <c r="K393" s="76"/>
      <c r="L393" s="76"/>
      <c r="M393" s="141"/>
      <c r="N393" s="28"/>
      <c r="O393" s="103"/>
    </row>
    <row r="394" s="1" customFormat="1" ht="14.25" spans="1:15">
      <c r="A394" s="18"/>
      <c r="B394" s="20"/>
      <c r="C394" s="122" t="s">
        <v>366</v>
      </c>
      <c r="D394" s="123" t="s">
        <v>367</v>
      </c>
      <c r="E394" s="21" t="s">
        <v>144</v>
      </c>
      <c r="F394" s="125">
        <v>1</v>
      </c>
      <c r="G394" s="125">
        <f>I397</f>
        <v>7000</v>
      </c>
      <c r="H394" s="126">
        <f>F394*G394</f>
        <v>7000</v>
      </c>
      <c r="I394" s="50">
        <v>7500</v>
      </c>
      <c r="J394" s="76" t="s">
        <v>339</v>
      </c>
      <c r="K394" s="76" t="s">
        <v>340</v>
      </c>
      <c r="L394" s="76">
        <v>13810854067</v>
      </c>
      <c r="M394" s="139" t="s">
        <v>32</v>
      </c>
      <c r="N394" s="20">
        <f>G394</f>
        <v>7000</v>
      </c>
      <c r="O394" s="101"/>
    </row>
    <row r="395" s="1" customFormat="1" ht="14.25" spans="1:15">
      <c r="A395" s="18"/>
      <c r="B395" s="24"/>
      <c r="C395" s="127"/>
      <c r="D395" s="128"/>
      <c r="E395" s="25"/>
      <c r="F395" s="130"/>
      <c r="G395" s="130"/>
      <c r="H395" s="131"/>
      <c r="I395" s="50">
        <v>7600</v>
      </c>
      <c r="J395" s="76" t="s">
        <v>341</v>
      </c>
      <c r="K395" s="76" t="s">
        <v>342</v>
      </c>
      <c r="L395" s="76">
        <v>18006076585</v>
      </c>
      <c r="M395" s="140"/>
      <c r="N395" s="24"/>
      <c r="O395" s="102"/>
    </row>
    <row r="396" s="1" customFormat="1" ht="14.25" spans="1:15">
      <c r="A396" s="18"/>
      <c r="B396" s="24"/>
      <c r="C396" s="127"/>
      <c r="D396" s="128"/>
      <c r="E396" s="25"/>
      <c r="F396" s="130"/>
      <c r="G396" s="130"/>
      <c r="H396" s="131"/>
      <c r="I396" s="50">
        <v>7320</v>
      </c>
      <c r="J396" s="76" t="s">
        <v>343</v>
      </c>
      <c r="K396" s="76" t="s">
        <v>344</v>
      </c>
      <c r="L396" s="76">
        <v>13905028991</v>
      </c>
      <c r="M396" s="140"/>
      <c r="N396" s="24"/>
      <c r="O396" s="102"/>
    </row>
    <row r="397" s="1" customFormat="1" ht="14.25" spans="1:15">
      <c r="A397" s="18"/>
      <c r="B397" s="28"/>
      <c r="C397" s="132"/>
      <c r="D397" s="133"/>
      <c r="E397" s="29"/>
      <c r="F397" s="135"/>
      <c r="G397" s="135"/>
      <c r="H397" s="136"/>
      <c r="I397" s="50">
        <v>7000</v>
      </c>
      <c r="J397" s="76" t="s">
        <v>360</v>
      </c>
      <c r="K397" s="76"/>
      <c r="L397" s="76"/>
      <c r="M397" s="141"/>
      <c r="N397" s="28"/>
      <c r="O397" s="103"/>
    </row>
    <row r="398" s="1" customFormat="1" ht="14.25" spans="1:15">
      <c r="A398" s="18"/>
      <c r="B398" s="20"/>
      <c r="C398" s="122" t="s">
        <v>368</v>
      </c>
      <c r="D398" s="123" t="s">
        <v>369</v>
      </c>
      <c r="E398" s="21" t="s">
        <v>144</v>
      </c>
      <c r="F398" s="125">
        <v>20</v>
      </c>
      <c r="G398" s="125">
        <f>I401</f>
        <v>25760</v>
      </c>
      <c r="H398" s="126">
        <f>F398*G398</f>
        <v>515200</v>
      </c>
      <c r="I398" s="50">
        <v>26770</v>
      </c>
      <c r="J398" s="76" t="s">
        <v>339</v>
      </c>
      <c r="K398" s="76" t="s">
        <v>340</v>
      </c>
      <c r="L398" s="76">
        <v>13810854067</v>
      </c>
      <c r="M398" s="139" t="s">
        <v>32</v>
      </c>
      <c r="N398" s="20">
        <f>G398</f>
        <v>25760</v>
      </c>
      <c r="O398" s="101"/>
    </row>
    <row r="399" s="1" customFormat="1" ht="14.25" spans="1:15">
      <c r="A399" s="18"/>
      <c r="B399" s="24"/>
      <c r="C399" s="127"/>
      <c r="D399" s="128"/>
      <c r="E399" s="25"/>
      <c r="F399" s="130"/>
      <c r="G399" s="130"/>
      <c r="H399" s="131"/>
      <c r="I399" s="50">
        <v>28820</v>
      </c>
      <c r="J399" s="76" t="s">
        <v>341</v>
      </c>
      <c r="K399" s="76" t="s">
        <v>342</v>
      </c>
      <c r="L399" s="76">
        <v>18006076585</v>
      </c>
      <c r="M399" s="140"/>
      <c r="N399" s="24"/>
      <c r="O399" s="102"/>
    </row>
    <row r="400" s="1" customFormat="1" ht="14.25" spans="1:15">
      <c r="A400" s="18"/>
      <c r="B400" s="24"/>
      <c r="C400" s="127"/>
      <c r="D400" s="128"/>
      <c r="E400" s="25"/>
      <c r="F400" s="130"/>
      <c r="G400" s="130"/>
      <c r="H400" s="131"/>
      <c r="I400" s="50">
        <v>26900</v>
      </c>
      <c r="J400" s="76" t="s">
        <v>343</v>
      </c>
      <c r="K400" s="76" t="s">
        <v>344</v>
      </c>
      <c r="L400" s="76">
        <v>13905028991</v>
      </c>
      <c r="M400" s="140"/>
      <c r="N400" s="24"/>
      <c r="O400" s="102"/>
    </row>
    <row r="401" s="1" customFormat="1" ht="14.25" spans="1:15">
      <c r="A401" s="18"/>
      <c r="B401" s="28"/>
      <c r="C401" s="132"/>
      <c r="D401" s="133"/>
      <c r="E401" s="29"/>
      <c r="F401" s="135"/>
      <c r="G401" s="135"/>
      <c r="H401" s="136"/>
      <c r="I401" s="50">
        <v>25760</v>
      </c>
      <c r="J401" s="76" t="s">
        <v>360</v>
      </c>
      <c r="K401" s="76"/>
      <c r="L401" s="76"/>
      <c r="M401" s="141"/>
      <c r="N401" s="28"/>
      <c r="O401" s="103"/>
    </row>
    <row r="402" s="1" customFormat="1" ht="14.25" spans="1:15">
      <c r="A402" s="18"/>
      <c r="B402" s="20"/>
      <c r="C402" s="122" t="s">
        <v>370</v>
      </c>
      <c r="D402" s="123"/>
      <c r="E402" s="21" t="s">
        <v>144</v>
      </c>
      <c r="F402" s="125">
        <v>4</v>
      </c>
      <c r="G402" s="125">
        <f>I405</f>
        <v>25500</v>
      </c>
      <c r="H402" s="126">
        <f>F402*G402</f>
        <v>102000</v>
      </c>
      <c r="I402" s="50">
        <v>27000</v>
      </c>
      <c r="J402" s="76" t="s">
        <v>339</v>
      </c>
      <c r="K402" s="76" t="s">
        <v>340</v>
      </c>
      <c r="L402" s="76">
        <v>13810854067</v>
      </c>
      <c r="M402" s="139" t="s">
        <v>32</v>
      </c>
      <c r="N402" s="20">
        <f>G402</f>
        <v>25500</v>
      </c>
      <c r="O402" s="101"/>
    </row>
    <row r="403" s="1" customFormat="1" ht="14.25" spans="1:15">
      <c r="A403" s="18"/>
      <c r="B403" s="24"/>
      <c r="C403" s="127"/>
      <c r="D403" s="128"/>
      <c r="E403" s="25"/>
      <c r="F403" s="130"/>
      <c r="G403" s="130"/>
      <c r="H403" s="131"/>
      <c r="I403" s="50">
        <v>29000</v>
      </c>
      <c r="J403" s="76" t="s">
        <v>341</v>
      </c>
      <c r="K403" s="76" t="s">
        <v>342</v>
      </c>
      <c r="L403" s="76">
        <v>18006076585</v>
      </c>
      <c r="M403" s="140"/>
      <c r="N403" s="24"/>
      <c r="O403" s="102"/>
    </row>
    <row r="404" s="1" customFormat="1" ht="14.25" spans="1:15">
      <c r="A404" s="18"/>
      <c r="B404" s="24"/>
      <c r="C404" s="127"/>
      <c r="D404" s="128"/>
      <c r="E404" s="25"/>
      <c r="F404" s="130"/>
      <c r="G404" s="130"/>
      <c r="H404" s="131"/>
      <c r="I404" s="50">
        <v>26500</v>
      </c>
      <c r="J404" s="76" t="s">
        <v>343</v>
      </c>
      <c r="K404" s="76" t="s">
        <v>344</v>
      </c>
      <c r="L404" s="76">
        <v>13905028991</v>
      </c>
      <c r="M404" s="140"/>
      <c r="N404" s="24"/>
      <c r="O404" s="102"/>
    </row>
    <row r="405" s="1" customFormat="1" ht="14.25" spans="1:15">
      <c r="A405" s="18"/>
      <c r="B405" s="28"/>
      <c r="C405" s="132"/>
      <c r="D405" s="133"/>
      <c r="E405" s="29"/>
      <c r="F405" s="135"/>
      <c r="G405" s="135"/>
      <c r="H405" s="136"/>
      <c r="I405" s="144">
        <v>25500</v>
      </c>
      <c r="J405" s="76" t="s">
        <v>360</v>
      </c>
      <c r="K405" s="76"/>
      <c r="L405" s="76"/>
      <c r="M405" s="141"/>
      <c r="N405" s="28"/>
      <c r="O405" s="103"/>
    </row>
    <row r="406" s="1" customFormat="1" ht="14.25" spans="1:15">
      <c r="A406" s="18"/>
      <c r="B406" s="20"/>
      <c r="C406" s="122" t="s">
        <v>371</v>
      </c>
      <c r="D406" s="123"/>
      <c r="E406" s="21" t="s">
        <v>144</v>
      </c>
      <c r="F406" s="125">
        <v>2</v>
      </c>
      <c r="G406" s="125">
        <f>I409</f>
        <v>25500</v>
      </c>
      <c r="H406" s="126">
        <f>F406*G406</f>
        <v>51000</v>
      </c>
      <c r="I406" s="50">
        <v>27000</v>
      </c>
      <c r="J406" s="76" t="s">
        <v>339</v>
      </c>
      <c r="K406" s="76" t="s">
        <v>340</v>
      </c>
      <c r="L406" s="76">
        <v>13810854067</v>
      </c>
      <c r="M406" s="139" t="s">
        <v>32</v>
      </c>
      <c r="N406" s="20">
        <f>G406</f>
        <v>25500</v>
      </c>
      <c r="O406" s="101"/>
    </row>
    <row r="407" s="1" customFormat="1" ht="14.25" spans="1:15">
      <c r="A407" s="18"/>
      <c r="B407" s="24"/>
      <c r="C407" s="127"/>
      <c r="D407" s="128"/>
      <c r="E407" s="25"/>
      <c r="F407" s="130"/>
      <c r="G407" s="130"/>
      <c r="H407" s="131"/>
      <c r="I407" s="50">
        <v>29000</v>
      </c>
      <c r="J407" s="76" t="s">
        <v>341</v>
      </c>
      <c r="K407" s="76" t="s">
        <v>342</v>
      </c>
      <c r="L407" s="76">
        <v>18006076585</v>
      </c>
      <c r="M407" s="140"/>
      <c r="N407" s="24"/>
      <c r="O407" s="102"/>
    </row>
    <row r="408" s="1" customFormat="1" ht="14.25" spans="1:15">
      <c r="A408" s="18"/>
      <c r="B408" s="24"/>
      <c r="C408" s="127"/>
      <c r="D408" s="128"/>
      <c r="E408" s="25"/>
      <c r="F408" s="130"/>
      <c r="G408" s="130"/>
      <c r="H408" s="131"/>
      <c r="I408" s="50">
        <v>26500</v>
      </c>
      <c r="J408" s="76" t="s">
        <v>343</v>
      </c>
      <c r="K408" s="76" t="s">
        <v>344</v>
      </c>
      <c r="L408" s="76">
        <v>13905028991</v>
      </c>
      <c r="M408" s="140"/>
      <c r="N408" s="24"/>
      <c r="O408" s="102"/>
    </row>
    <row r="409" s="1" customFormat="1" ht="14.25" spans="1:15">
      <c r="A409" s="18"/>
      <c r="B409" s="28"/>
      <c r="C409" s="132"/>
      <c r="D409" s="133"/>
      <c r="E409" s="29"/>
      <c r="F409" s="135"/>
      <c r="G409" s="135"/>
      <c r="H409" s="136"/>
      <c r="I409" s="144">
        <v>25500</v>
      </c>
      <c r="J409" s="76" t="s">
        <v>360</v>
      </c>
      <c r="K409" s="76"/>
      <c r="L409" s="76"/>
      <c r="M409" s="141"/>
      <c r="N409" s="28"/>
      <c r="O409" s="103"/>
    </row>
    <row r="410" s="1" customFormat="1" ht="14.25" spans="1:15">
      <c r="A410" s="18"/>
      <c r="B410" s="20"/>
      <c r="C410" s="122" t="s">
        <v>372</v>
      </c>
      <c r="D410" s="123"/>
      <c r="E410" s="21" t="s">
        <v>180</v>
      </c>
      <c r="F410" s="125">
        <v>12</v>
      </c>
      <c r="G410" s="125">
        <f>I413</f>
        <v>3200</v>
      </c>
      <c r="H410" s="126">
        <f>F410*G410</f>
        <v>38400</v>
      </c>
      <c r="I410" s="50">
        <v>3310</v>
      </c>
      <c r="J410" s="76" t="s">
        <v>339</v>
      </c>
      <c r="K410" s="76" t="s">
        <v>340</v>
      </c>
      <c r="L410" s="76">
        <v>13810854067</v>
      </c>
      <c r="M410" s="139" t="s">
        <v>32</v>
      </c>
      <c r="N410" s="20">
        <f>G410</f>
        <v>3200</v>
      </c>
      <c r="O410" s="101"/>
    </row>
    <row r="411" s="1" customFormat="1" ht="14.25" spans="1:15">
      <c r="A411" s="18"/>
      <c r="B411" s="24"/>
      <c r="C411" s="127"/>
      <c r="D411" s="128"/>
      <c r="E411" s="25"/>
      <c r="F411" s="130"/>
      <c r="G411" s="130"/>
      <c r="H411" s="131"/>
      <c r="I411" s="50">
        <v>3650</v>
      </c>
      <c r="J411" s="76" t="s">
        <v>341</v>
      </c>
      <c r="K411" s="76" t="s">
        <v>342</v>
      </c>
      <c r="L411" s="76">
        <v>18006076585</v>
      </c>
      <c r="M411" s="140"/>
      <c r="N411" s="24"/>
      <c r="O411" s="102"/>
    </row>
    <row r="412" s="1" customFormat="1" ht="14.25" spans="1:15">
      <c r="A412" s="18"/>
      <c r="B412" s="24"/>
      <c r="C412" s="127"/>
      <c r="D412" s="128"/>
      <c r="E412" s="25"/>
      <c r="F412" s="130"/>
      <c r="G412" s="130"/>
      <c r="H412" s="131"/>
      <c r="I412" s="50">
        <v>3500</v>
      </c>
      <c r="J412" s="76" t="s">
        <v>343</v>
      </c>
      <c r="K412" s="76" t="s">
        <v>344</v>
      </c>
      <c r="L412" s="76">
        <v>13905028991</v>
      </c>
      <c r="M412" s="140"/>
      <c r="N412" s="24"/>
      <c r="O412" s="102"/>
    </row>
    <row r="413" s="1" customFormat="1" ht="14.25" spans="1:15">
      <c r="A413" s="18"/>
      <c r="B413" s="28"/>
      <c r="C413" s="132"/>
      <c r="D413" s="133"/>
      <c r="E413" s="29"/>
      <c r="F413" s="135"/>
      <c r="G413" s="135"/>
      <c r="H413" s="136"/>
      <c r="I413" s="144">
        <v>3200</v>
      </c>
      <c r="J413" s="76" t="s">
        <v>360</v>
      </c>
      <c r="K413" s="76"/>
      <c r="L413" s="76"/>
      <c r="M413" s="141"/>
      <c r="N413" s="28"/>
      <c r="O413" s="103"/>
    </row>
    <row r="414" s="1" customFormat="1" ht="14.25" spans="1:15">
      <c r="A414" s="18"/>
      <c r="B414" s="20"/>
      <c r="C414" s="122" t="s">
        <v>373</v>
      </c>
      <c r="D414" s="123"/>
      <c r="E414" s="21" t="s">
        <v>180</v>
      </c>
      <c r="F414" s="125">
        <v>20</v>
      </c>
      <c r="G414" s="125">
        <f>I417</f>
        <v>3400</v>
      </c>
      <c r="H414" s="126">
        <f>F414*G414</f>
        <v>68000</v>
      </c>
      <c r="I414" s="50">
        <v>3760</v>
      </c>
      <c r="J414" s="76" t="s">
        <v>339</v>
      </c>
      <c r="K414" s="76" t="s">
        <v>340</v>
      </c>
      <c r="L414" s="76">
        <v>13810854067</v>
      </c>
      <c r="M414" s="139" t="s">
        <v>32</v>
      </c>
      <c r="N414" s="20">
        <f>G414</f>
        <v>3400</v>
      </c>
      <c r="O414" s="101"/>
    </row>
    <row r="415" s="1" customFormat="1" ht="14.25" spans="1:15">
      <c r="A415" s="18"/>
      <c r="B415" s="24"/>
      <c r="C415" s="127"/>
      <c r="D415" s="128"/>
      <c r="E415" s="25"/>
      <c r="F415" s="130"/>
      <c r="G415" s="130"/>
      <c r="H415" s="131"/>
      <c r="I415" s="50">
        <v>3900</v>
      </c>
      <c r="J415" s="76" t="s">
        <v>341</v>
      </c>
      <c r="K415" s="76" t="s">
        <v>342</v>
      </c>
      <c r="L415" s="76">
        <v>18006076585</v>
      </c>
      <c r="M415" s="140"/>
      <c r="N415" s="24"/>
      <c r="O415" s="102"/>
    </row>
    <row r="416" s="1" customFormat="1" ht="14.25" spans="1:15">
      <c r="A416" s="18"/>
      <c r="B416" s="24"/>
      <c r="C416" s="127"/>
      <c r="D416" s="128"/>
      <c r="E416" s="25"/>
      <c r="F416" s="130"/>
      <c r="G416" s="130"/>
      <c r="H416" s="131"/>
      <c r="I416" s="50">
        <v>3560</v>
      </c>
      <c r="J416" s="76" t="s">
        <v>343</v>
      </c>
      <c r="K416" s="76" t="s">
        <v>344</v>
      </c>
      <c r="L416" s="76">
        <v>13905028991</v>
      </c>
      <c r="M416" s="140"/>
      <c r="N416" s="24"/>
      <c r="O416" s="102"/>
    </row>
    <row r="417" s="1" customFormat="1" ht="14.25" spans="1:15">
      <c r="A417" s="18"/>
      <c r="B417" s="28"/>
      <c r="C417" s="132"/>
      <c r="D417" s="133"/>
      <c r="E417" s="29"/>
      <c r="F417" s="135"/>
      <c r="G417" s="135"/>
      <c r="H417" s="136"/>
      <c r="I417" s="144">
        <v>3400</v>
      </c>
      <c r="J417" s="76" t="s">
        <v>360</v>
      </c>
      <c r="K417" s="76"/>
      <c r="L417" s="76"/>
      <c r="M417" s="141"/>
      <c r="N417" s="28"/>
      <c r="O417" s="103"/>
    </row>
    <row r="418" s="1" customFormat="1" ht="14.25" spans="1:15">
      <c r="A418" s="18"/>
      <c r="B418" s="20"/>
      <c r="C418" s="122" t="s">
        <v>374</v>
      </c>
      <c r="D418" s="123"/>
      <c r="E418" s="21" t="s">
        <v>144</v>
      </c>
      <c r="F418" s="125">
        <v>20</v>
      </c>
      <c r="G418" s="125">
        <f>I421</f>
        <v>1700</v>
      </c>
      <c r="H418" s="126">
        <f>F418*G418</f>
        <v>34000</v>
      </c>
      <c r="I418" s="50">
        <v>2100</v>
      </c>
      <c r="J418" s="76" t="s">
        <v>339</v>
      </c>
      <c r="K418" s="76" t="s">
        <v>340</v>
      </c>
      <c r="L418" s="76">
        <v>13810854067</v>
      </c>
      <c r="M418" s="139" t="s">
        <v>32</v>
      </c>
      <c r="N418" s="20">
        <f>G418</f>
        <v>1700</v>
      </c>
      <c r="O418" s="101"/>
    </row>
    <row r="419" s="1" customFormat="1" ht="14.25" spans="1:15">
      <c r="A419" s="18"/>
      <c r="B419" s="24"/>
      <c r="C419" s="127"/>
      <c r="D419" s="128"/>
      <c r="E419" s="25"/>
      <c r="F419" s="130"/>
      <c r="G419" s="130"/>
      <c r="H419" s="131"/>
      <c r="I419" s="50">
        <v>2300</v>
      </c>
      <c r="J419" s="76" t="s">
        <v>341</v>
      </c>
      <c r="K419" s="76" t="s">
        <v>342</v>
      </c>
      <c r="L419" s="76">
        <v>18006076585</v>
      </c>
      <c r="M419" s="140"/>
      <c r="N419" s="24"/>
      <c r="O419" s="102"/>
    </row>
    <row r="420" s="1" customFormat="1" ht="14.25" spans="1:15">
      <c r="A420" s="18"/>
      <c r="B420" s="24"/>
      <c r="C420" s="127"/>
      <c r="D420" s="128"/>
      <c r="E420" s="25"/>
      <c r="F420" s="130"/>
      <c r="G420" s="130"/>
      <c r="H420" s="131"/>
      <c r="I420" s="50">
        <v>1900</v>
      </c>
      <c r="J420" s="76" t="s">
        <v>343</v>
      </c>
      <c r="K420" s="76" t="s">
        <v>344</v>
      </c>
      <c r="L420" s="76">
        <v>13905028991</v>
      </c>
      <c r="M420" s="140"/>
      <c r="N420" s="24"/>
      <c r="O420" s="102"/>
    </row>
    <row r="421" s="1" customFormat="1" ht="14.25" spans="1:15">
      <c r="A421" s="18"/>
      <c r="B421" s="28"/>
      <c r="C421" s="132"/>
      <c r="D421" s="133"/>
      <c r="E421" s="29"/>
      <c r="F421" s="135"/>
      <c r="G421" s="135"/>
      <c r="H421" s="136"/>
      <c r="I421" s="144">
        <v>1700</v>
      </c>
      <c r="J421" s="76" t="s">
        <v>360</v>
      </c>
      <c r="K421" s="76"/>
      <c r="L421" s="76"/>
      <c r="M421" s="141"/>
      <c r="N421" s="28"/>
      <c r="O421" s="103"/>
    </row>
    <row r="422" s="1" customFormat="1" ht="14.25" spans="1:15">
      <c r="A422" s="18"/>
      <c r="B422" s="20"/>
      <c r="C422" s="122" t="s">
        <v>375</v>
      </c>
      <c r="D422" s="123"/>
      <c r="E422" s="21" t="s">
        <v>144</v>
      </c>
      <c r="F422" s="125">
        <v>1</v>
      </c>
      <c r="G422" s="125">
        <f>I425</f>
        <v>1700</v>
      </c>
      <c r="H422" s="126">
        <f>F422*G422</f>
        <v>1700</v>
      </c>
      <c r="I422" s="50">
        <v>1900</v>
      </c>
      <c r="J422" s="76" t="s">
        <v>339</v>
      </c>
      <c r="K422" s="76" t="s">
        <v>340</v>
      </c>
      <c r="L422" s="76">
        <v>13810854067</v>
      </c>
      <c r="M422" s="139" t="s">
        <v>32</v>
      </c>
      <c r="N422" s="20">
        <f>G422</f>
        <v>1700</v>
      </c>
      <c r="O422" s="101"/>
    </row>
    <row r="423" s="1" customFormat="1" ht="14.25" spans="1:15">
      <c r="A423" s="18"/>
      <c r="B423" s="24"/>
      <c r="C423" s="127"/>
      <c r="D423" s="128"/>
      <c r="E423" s="25"/>
      <c r="F423" s="130"/>
      <c r="G423" s="130"/>
      <c r="H423" s="131"/>
      <c r="I423" s="50">
        <v>2200</v>
      </c>
      <c r="J423" s="76" t="s">
        <v>341</v>
      </c>
      <c r="K423" s="76" t="s">
        <v>342</v>
      </c>
      <c r="L423" s="76">
        <v>18006076585</v>
      </c>
      <c r="M423" s="140"/>
      <c r="N423" s="24"/>
      <c r="O423" s="102"/>
    </row>
    <row r="424" s="1" customFormat="1" ht="14.25" spans="1:15">
      <c r="A424" s="18"/>
      <c r="B424" s="24"/>
      <c r="C424" s="127"/>
      <c r="D424" s="128"/>
      <c r="E424" s="25"/>
      <c r="F424" s="130"/>
      <c r="G424" s="130"/>
      <c r="H424" s="131"/>
      <c r="I424" s="50">
        <v>1850</v>
      </c>
      <c r="J424" s="76" t="s">
        <v>343</v>
      </c>
      <c r="K424" s="76" t="s">
        <v>344</v>
      </c>
      <c r="L424" s="76">
        <v>13905028991</v>
      </c>
      <c r="M424" s="140"/>
      <c r="N424" s="24"/>
      <c r="O424" s="102"/>
    </row>
    <row r="425" s="1" customFormat="1" ht="14.25" spans="1:15">
      <c r="A425" s="18"/>
      <c r="B425" s="28"/>
      <c r="C425" s="132"/>
      <c r="D425" s="133"/>
      <c r="E425" s="29"/>
      <c r="F425" s="135"/>
      <c r="G425" s="135"/>
      <c r="H425" s="136"/>
      <c r="I425" s="144">
        <v>1700</v>
      </c>
      <c r="J425" s="76" t="s">
        <v>360</v>
      </c>
      <c r="K425" s="76"/>
      <c r="L425" s="76"/>
      <c r="M425" s="141"/>
      <c r="N425" s="28"/>
      <c r="O425" s="103"/>
    </row>
    <row r="426" s="1" customFormat="1" ht="14.25" spans="1:15">
      <c r="A426" s="18"/>
      <c r="B426" s="20"/>
      <c r="C426" s="122" t="s">
        <v>376</v>
      </c>
      <c r="D426" s="123"/>
      <c r="E426" s="21" t="s">
        <v>144</v>
      </c>
      <c r="F426" s="125">
        <v>1</v>
      </c>
      <c r="G426" s="125">
        <f>I429</f>
        <v>2380</v>
      </c>
      <c r="H426" s="126">
        <f>F426*G426</f>
        <v>2380</v>
      </c>
      <c r="I426" s="50">
        <v>2100</v>
      </c>
      <c r="J426" s="76" t="s">
        <v>339</v>
      </c>
      <c r="K426" s="76" t="s">
        <v>340</v>
      </c>
      <c r="L426" s="76">
        <v>13810854067</v>
      </c>
      <c r="M426" s="139" t="s">
        <v>32</v>
      </c>
      <c r="N426" s="20">
        <f>G426</f>
        <v>2380</v>
      </c>
      <c r="O426" s="101"/>
    </row>
    <row r="427" s="1" customFormat="1" ht="14.25" spans="1:15">
      <c r="A427" s="18"/>
      <c r="B427" s="24"/>
      <c r="C427" s="127"/>
      <c r="D427" s="128"/>
      <c r="E427" s="25"/>
      <c r="F427" s="130"/>
      <c r="G427" s="130"/>
      <c r="H427" s="131"/>
      <c r="I427" s="50">
        <v>2300</v>
      </c>
      <c r="J427" s="76" t="s">
        <v>341</v>
      </c>
      <c r="K427" s="76" t="s">
        <v>342</v>
      </c>
      <c r="L427" s="76">
        <v>18006076585</v>
      </c>
      <c r="M427" s="140"/>
      <c r="N427" s="24"/>
      <c r="O427" s="102"/>
    </row>
    <row r="428" s="1" customFormat="1" ht="14.25" spans="1:15">
      <c r="A428" s="18"/>
      <c r="B428" s="24"/>
      <c r="C428" s="127"/>
      <c r="D428" s="128"/>
      <c r="E428" s="25"/>
      <c r="F428" s="130"/>
      <c r="G428" s="130"/>
      <c r="H428" s="131"/>
      <c r="I428" s="50">
        <v>1900</v>
      </c>
      <c r="J428" s="76" t="s">
        <v>343</v>
      </c>
      <c r="K428" s="76" t="s">
        <v>344</v>
      </c>
      <c r="L428" s="76">
        <v>13905028991</v>
      </c>
      <c r="M428" s="140"/>
      <c r="N428" s="24"/>
      <c r="O428" s="102"/>
    </row>
    <row r="429" s="1" customFormat="1" ht="14.25" spans="1:15">
      <c r="A429" s="18"/>
      <c r="B429" s="28"/>
      <c r="C429" s="132"/>
      <c r="D429" s="133"/>
      <c r="E429" s="29"/>
      <c r="F429" s="135"/>
      <c r="G429" s="135"/>
      <c r="H429" s="136"/>
      <c r="I429" s="144">
        <v>2380</v>
      </c>
      <c r="J429" s="76" t="s">
        <v>360</v>
      </c>
      <c r="K429" s="76"/>
      <c r="L429" s="76"/>
      <c r="M429" s="141"/>
      <c r="N429" s="28"/>
      <c r="O429" s="103"/>
    </row>
    <row r="430" s="1" customFormat="1" ht="14.25" spans="1:15">
      <c r="A430" s="18"/>
      <c r="B430" s="20"/>
      <c r="C430" s="122" t="s">
        <v>377</v>
      </c>
      <c r="D430" s="123"/>
      <c r="E430" s="21" t="s">
        <v>144</v>
      </c>
      <c r="F430" s="125">
        <v>1</v>
      </c>
      <c r="G430" s="125">
        <f>I433</f>
        <v>1340</v>
      </c>
      <c r="H430" s="126">
        <f>F430*G430</f>
        <v>1340</v>
      </c>
      <c r="I430" s="50">
        <v>1600</v>
      </c>
      <c r="J430" s="76" t="s">
        <v>339</v>
      </c>
      <c r="K430" s="76" t="s">
        <v>340</v>
      </c>
      <c r="L430" s="76">
        <v>13810854067</v>
      </c>
      <c r="M430" s="139" t="s">
        <v>32</v>
      </c>
      <c r="N430" s="20">
        <f>G430</f>
        <v>1340</v>
      </c>
      <c r="O430" s="101"/>
    </row>
    <row r="431" s="1" customFormat="1" ht="14.25" spans="1:15">
      <c r="A431" s="18"/>
      <c r="B431" s="24"/>
      <c r="C431" s="127"/>
      <c r="D431" s="128"/>
      <c r="E431" s="25"/>
      <c r="F431" s="130"/>
      <c r="G431" s="130"/>
      <c r="H431" s="131"/>
      <c r="I431" s="50">
        <v>1500</v>
      </c>
      <c r="J431" s="76" t="s">
        <v>341</v>
      </c>
      <c r="K431" s="76" t="s">
        <v>342</v>
      </c>
      <c r="L431" s="76">
        <v>18006076585</v>
      </c>
      <c r="M431" s="140"/>
      <c r="N431" s="24"/>
      <c r="O431" s="102"/>
    </row>
    <row r="432" s="1" customFormat="1" ht="14.25" spans="1:15">
      <c r="A432" s="18"/>
      <c r="B432" s="24"/>
      <c r="C432" s="127"/>
      <c r="D432" s="128"/>
      <c r="E432" s="25"/>
      <c r="F432" s="130"/>
      <c r="G432" s="130"/>
      <c r="H432" s="131"/>
      <c r="I432" s="50">
        <v>1400</v>
      </c>
      <c r="J432" s="76" t="s">
        <v>343</v>
      </c>
      <c r="K432" s="76" t="s">
        <v>344</v>
      </c>
      <c r="L432" s="76">
        <v>13905028991</v>
      </c>
      <c r="M432" s="140"/>
      <c r="N432" s="24"/>
      <c r="O432" s="102"/>
    </row>
    <row r="433" s="1" customFormat="1" ht="14.25" spans="1:15">
      <c r="A433" s="18"/>
      <c r="B433" s="28"/>
      <c r="C433" s="132"/>
      <c r="D433" s="133"/>
      <c r="E433" s="29"/>
      <c r="F433" s="135"/>
      <c r="G433" s="135"/>
      <c r="H433" s="136"/>
      <c r="I433" s="144">
        <v>1340</v>
      </c>
      <c r="J433" s="76" t="s">
        <v>360</v>
      </c>
      <c r="K433" s="76"/>
      <c r="L433" s="76"/>
      <c r="M433" s="141"/>
      <c r="N433" s="28"/>
      <c r="O433" s="103"/>
    </row>
    <row r="434" s="1" customFormat="1" ht="14.25" spans="1:15">
      <c r="A434" s="18"/>
      <c r="B434" s="20"/>
      <c r="C434" s="122" t="s">
        <v>378</v>
      </c>
      <c r="D434" s="123"/>
      <c r="E434" s="21" t="s">
        <v>379</v>
      </c>
      <c r="F434" s="125">
        <v>36</v>
      </c>
      <c r="G434" s="125">
        <f>I437</f>
        <v>850</v>
      </c>
      <c r="H434" s="126">
        <f>F434*G434</f>
        <v>30600</v>
      </c>
      <c r="I434" s="50">
        <v>1200</v>
      </c>
      <c r="J434" s="76" t="s">
        <v>339</v>
      </c>
      <c r="K434" s="76" t="s">
        <v>340</v>
      </c>
      <c r="L434" s="76">
        <v>13810854067</v>
      </c>
      <c r="M434" s="139" t="s">
        <v>32</v>
      </c>
      <c r="N434" s="20">
        <f>G434</f>
        <v>850</v>
      </c>
      <c r="O434" s="101"/>
    </row>
    <row r="435" s="1" customFormat="1" ht="14.25" spans="1:15">
      <c r="A435" s="18"/>
      <c r="B435" s="24"/>
      <c r="C435" s="127"/>
      <c r="D435" s="128"/>
      <c r="E435" s="25"/>
      <c r="F435" s="130"/>
      <c r="G435" s="130"/>
      <c r="H435" s="131"/>
      <c r="I435" s="50">
        <v>1100</v>
      </c>
      <c r="J435" s="76" t="s">
        <v>341</v>
      </c>
      <c r="K435" s="76" t="s">
        <v>342</v>
      </c>
      <c r="L435" s="76">
        <v>18006076585</v>
      </c>
      <c r="M435" s="140"/>
      <c r="N435" s="24"/>
      <c r="O435" s="102"/>
    </row>
    <row r="436" s="1" customFormat="1" ht="14.25" spans="1:15">
      <c r="A436" s="18"/>
      <c r="B436" s="24"/>
      <c r="C436" s="127"/>
      <c r="D436" s="128"/>
      <c r="E436" s="25"/>
      <c r="F436" s="130"/>
      <c r="G436" s="130"/>
      <c r="H436" s="131"/>
      <c r="I436" s="50">
        <v>950</v>
      </c>
      <c r="J436" s="76" t="s">
        <v>343</v>
      </c>
      <c r="K436" s="76" t="s">
        <v>344</v>
      </c>
      <c r="L436" s="76">
        <v>13905028991</v>
      </c>
      <c r="M436" s="140"/>
      <c r="N436" s="24"/>
      <c r="O436" s="102"/>
    </row>
    <row r="437" s="1" customFormat="1" ht="14.25" spans="1:15">
      <c r="A437" s="18"/>
      <c r="B437" s="28"/>
      <c r="C437" s="132"/>
      <c r="D437" s="133"/>
      <c r="E437" s="29"/>
      <c r="F437" s="135"/>
      <c r="G437" s="135"/>
      <c r="H437" s="136"/>
      <c r="I437" s="144">
        <v>850</v>
      </c>
      <c r="J437" s="76" t="s">
        <v>360</v>
      </c>
      <c r="K437" s="76"/>
      <c r="L437" s="76"/>
      <c r="M437" s="141"/>
      <c r="N437" s="28"/>
      <c r="O437" s="103"/>
    </row>
    <row r="438" s="1" customFormat="1" ht="14.25" spans="1:15">
      <c r="A438" s="18"/>
      <c r="B438" s="20"/>
      <c r="C438" s="122" t="s">
        <v>380</v>
      </c>
      <c r="D438" s="123"/>
      <c r="E438" s="21" t="s">
        <v>144</v>
      </c>
      <c r="F438" s="125">
        <v>1</v>
      </c>
      <c r="G438" s="125">
        <f>I441</f>
        <v>1700</v>
      </c>
      <c r="H438" s="126">
        <f>F438*G438</f>
        <v>1700</v>
      </c>
      <c r="I438" s="50">
        <v>2100</v>
      </c>
      <c r="J438" s="76" t="s">
        <v>339</v>
      </c>
      <c r="K438" s="76" t="s">
        <v>340</v>
      </c>
      <c r="L438" s="76">
        <v>13810854067</v>
      </c>
      <c r="M438" s="139" t="s">
        <v>32</v>
      </c>
      <c r="N438" s="20">
        <f>G438</f>
        <v>1700</v>
      </c>
      <c r="O438" s="101"/>
    </row>
    <row r="439" s="1" customFormat="1" ht="14.25" spans="1:15">
      <c r="A439" s="18"/>
      <c r="B439" s="24"/>
      <c r="C439" s="127"/>
      <c r="D439" s="128"/>
      <c r="E439" s="25"/>
      <c r="F439" s="130"/>
      <c r="G439" s="130"/>
      <c r="H439" s="131"/>
      <c r="I439" s="50">
        <v>2300</v>
      </c>
      <c r="J439" s="76" t="s">
        <v>341</v>
      </c>
      <c r="K439" s="76" t="s">
        <v>342</v>
      </c>
      <c r="L439" s="76">
        <v>18006076585</v>
      </c>
      <c r="M439" s="140"/>
      <c r="N439" s="24"/>
      <c r="O439" s="102"/>
    </row>
    <row r="440" s="1" customFormat="1" ht="14.25" spans="1:15">
      <c r="A440" s="18"/>
      <c r="B440" s="24"/>
      <c r="C440" s="127"/>
      <c r="D440" s="128"/>
      <c r="E440" s="25"/>
      <c r="F440" s="130"/>
      <c r="G440" s="130"/>
      <c r="H440" s="131"/>
      <c r="I440" s="50">
        <v>1900</v>
      </c>
      <c r="J440" s="76" t="s">
        <v>343</v>
      </c>
      <c r="K440" s="76" t="s">
        <v>344</v>
      </c>
      <c r="L440" s="76">
        <v>13905028991</v>
      </c>
      <c r="M440" s="140"/>
      <c r="N440" s="24"/>
      <c r="O440" s="102"/>
    </row>
    <row r="441" s="1" customFormat="1" ht="14.25" spans="1:15">
      <c r="A441" s="18"/>
      <c r="B441" s="28"/>
      <c r="C441" s="132"/>
      <c r="D441" s="133"/>
      <c r="E441" s="29"/>
      <c r="F441" s="135"/>
      <c r="G441" s="135"/>
      <c r="H441" s="136"/>
      <c r="I441" s="144">
        <v>1700</v>
      </c>
      <c r="J441" s="76" t="s">
        <v>360</v>
      </c>
      <c r="K441" s="76"/>
      <c r="L441" s="76"/>
      <c r="M441" s="141"/>
      <c r="N441" s="28"/>
      <c r="O441" s="103"/>
    </row>
    <row r="442" s="1" customFormat="1" ht="14.25" spans="1:15">
      <c r="A442" s="18"/>
      <c r="B442" s="20"/>
      <c r="C442" s="122" t="s">
        <v>381</v>
      </c>
      <c r="D442" s="123"/>
      <c r="E442" s="21" t="s">
        <v>144</v>
      </c>
      <c r="F442" s="125">
        <v>36</v>
      </c>
      <c r="G442" s="125">
        <f>I445</f>
        <v>1700</v>
      </c>
      <c r="H442" s="126">
        <f>F442*G442</f>
        <v>61200</v>
      </c>
      <c r="I442" s="50">
        <v>2100</v>
      </c>
      <c r="J442" s="76" t="s">
        <v>339</v>
      </c>
      <c r="K442" s="76" t="s">
        <v>340</v>
      </c>
      <c r="L442" s="76">
        <v>13810854067</v>
      </c>
      <c r="M442" s="139" t="s">
        <v>32</v>
      </c>
      <c r="N442" s="20">
        <f>G442</f>
        <v>1700</v>
      </c>
      <c r="O442" s="101"/>
    </row>
    <row r="443" s="1" customFormat="1" ht="14.25" spans="1:15">
      <c r="A443" s="18"/>
      <c r="B443" s="24"/>
      <c r="C443" s="127"/>
      <c r="D443" s="128"/>
      <c r="E443" s="25"/>
      <c r="F443" s="130"/>
      <c r="G443" s="130"/>
      <c r="H443" s="131"/>
      <c r="I443" s="50">
        <v>2300</v>
      </c>
      <c r="J443" s="76" t="s">
        <v>341</v>
      </c>
      <c r="K443" s="76" t="s">
        <v>342</v>
      </c>
      <c r="L443" s="76">
        <v>18006076585</v>
      </c>
      <c r="M443" s="140"/>
      <c r="N443" s="24"/>
      <c r="O443" s="102"/>
    </row>
    <row r="444" s="1" customFormat="1" ht="14.25" spans="1:15">
      <c r="A444" s="18"/>
      <c r="B444" s="24"/>
      <c r="C444" s="127"/>
      <c r="D444" s="128"/>
      <c r="E444" s="25"/>
      <c r="F444" s="130"/>
      <c r="G444" s="130"/>
      <c r="H444" s="131"/>
      <c r="I444" s="50">
        <v>1900</v>
      </c>
      <c r="J444" s="76" t="s">
        <v>343</v>
      </c>
      <c r="K444" s="76" t="s">
        <v>344</v>
      </c>
      <c r="L444" s="76">
        <v>13905028991</v>
      </c>
      <c r="M444" s="140"/>
      <c r="N444" s="24"/>
      <c r="O444" s="102"/>
    </row>
    <row r="445" s="1" customFormat="1" ht="14.25" spans="1:15">
      <c r="A445" s="18"/>
      <c r="B445" s="28"/>
      <c r="C445" s="132"/>
      <c r="D445" s="133"/>
      <c r="E445" s="29"/>
      <c r="F445" s="135"/>
      <c r="G445" s="135"/>
      <c r="H445" s="136"/>
      <c r="I445" s="144">
        <v>1700</v>
      </c>
      <c r="J445" s="76" t="s">
        <v>360</v>
      </c>
      <c r="K445" s="76"/>
      <c r="L445" s="76"/>
      <c r="M445" s="141"/>
      <c r="N445" s="28"/>
      <c r="O445" s="103"/>
    </row>
    <row r="446" s="1" customFormat="1" ht="14.25" spans="1:15">
      <c r="A446" s="18"/>
      <c r="B446" s="20"/>
      <c r="C446" s="122" t="s">
        <v>382</v>
      </c>
      <c r="D446" s="123"/>
      <c r="E446" s="21" t="s">
        <v>144</v>
      </c>
      <c r="F446" s="125">
        <v>1</v>
      </c>
      <c r="G446" s="125">
        <f>I449</f>
        <v>1700</v>
      </c>
      <c r="H446" s="126">
        <f>F446*G446</f>
        <v>1700</v>
      </c>
      <c r="I446" s="50">
        <v>2100</v>
      </c>
      <c r="J446" s="76" t="s">
        <v>339</v>
      </c>
      <c r="K446" s="76" t="s">
        <v>340</v>
      </c>
      <c r="L446" s="76">
        <v>13810854067</v>
      </c>
      <c r="M446" s="139" t="s">
        <v>32</v>
      </c>
      <c r="N446" s="20">
        <f>G446</f>
        <v>1700</v>
      </c>
      <c r="O446" s="101"/>
    </row>
    <row r="447" s="1" customFormat="1" ht="14.25" spans="1:15">
      <c r="A447" s="18"/>
      <c r="B447" s="24"/>
      <c r="C447" s="127"/>
      <c r="D447" s="128"/>
      <c r="E447" s="25"/>
      <c r="F447" s="130"/>
      <c r="G447" s="130"/>
      <c r="H447" s="131"/>
      <c r="I447" s="50">
        <v>2300</v>
      </c>
      <c r="J447" s="76" t="s">
        <v>341</v>
      </c>
      <c r="K447" s="76" t="s">
        <v>342</v>
      </c>
      <c r="L447" s="76">
        <v>18006076585</v>
      </c>
      <c r="M447" s="140"/>
      <c r="N447" s="24"/>
      <c r="O447" s="102"/>
    </row>
    <row r="448" s="1" customFormat="1" ht="14.25" spans="1:15">
      <c r="A448" s="18"/>
      <c r="B448" s="24"/>
      <c r="C448" s="127"/>
      <c r="D448" s="128"/>
      <c r="E448" s="25"/>
      <c r="F448" s="130"/>
      <c r="G448" s="130"/>
      <c r="H448" s="131"/>
      <c r="I448" s="50">
        <v>1900</v>
      </c>
      <c r="J448" s="76" t="s">
        <v>343</v>
      </c>
      <c r="K448" s="76" t="s">
        <v>344</v>
      </c>
      <c r="L448" s="76">
        <v>13905028991</v>
      </c>
      <c r="M448" s="140"/>
      <c r="N448" s="24"/>
      <c r="O448" s="102"/>
    </row>
    <row r="449" s="1" customFormat="1" ht="14.25" spans="1:15">
      <c r="A449" s="18"/>
      <c r="B449" s="28"/>
      <c r="C449" s="132"/>
      <c r="D449" s="133"/>
      <c r="E449" s="29"/>
      <c r="F449" s="135"/>
      <c r="G449" s="135"/>
      <c r="H449" s="136"/>
      <c r="I449" s="144">
        <v>1700</v>
      </c>
      <c r="J449" s="76" t="s">
        <v>360</v>
      </c>
      <c r="K449" s="76"/>
      <c r="L449" s="76"/>
      <c r="M449" s="141"/>
      <c r="N449" s="28"/>
      <c r="O449" s="103"/>
    </row>
    <row r="450" s="1" customFormat="1" ht="14.25" spans="1:15">
      <c r="A450" s="18"/>
      <c r="B450" s="20"/>
      <c r="C450" s="122" t="s">
        <v>383</v>
      </c>
      <c r="D450" s="123"/>
      <c r="E450" s="21" t="s">
        <v>137</v>
      </c>
      <c r="F450" s="125">
        <v>54</v>
      </c>
      <c r="G450" s="125">
        <f>I453</f>
        <v>435</v>
      </c>
      <c r="H450" s="126">
        <f>F450*G450</f>
        <v>23490</v>
      </c>
      <c r="I450" s="50">
        <v>630</v>
      </c>
      <c r="J450" s="76" t="s">
        <v>339</v>
      </c>
      <c r="K450" s="76" t="s">
        <v>340</v>
      </c>
      <c r="L450" s="76">
        <v>13810854067</v>
      </c>
      <c r="M450" s="139" t="s">
        <v>32</v>
      </c>
      <c r="N450" s="20">
        <f>G450</f>
        <v>435</v>
      </c>
      <c r="O450" s="101"/>
    </row>
    <row r="451" s="1" customFormat="1" ht="14.25" spans="1:15">
      <c r="A451" s="18"/>
      <c r="B451" s="24"/>
      <c r="C451" s="127"/>
      <c r="D451" s="128"/>
      <c r="E451" s="25"/>
      <c r="F451" s="130"/>
      <c r="G451" s="130"/>
      <c r="H451" s="131"/>
      <c r="I451" s="50">
        <v>570</v>
      </c>
      <c r="J451" s="76" t="s">
        <v>341</v>
      </c>
      <c r="K451" s="76" t="s">
        <v>342</v>
      </c>
      <c r="L451" s="76">
        <v>18006076585</v>
      </c>
      <c r="M451" s="140"/>
      <c r="N451" s="24"/>
      <c r="O451" s="102"/>
    </row>
    <row r="452" s="1" customFormat="1" ht="14.25" spans="1:15">
      <c r="A452" s="18"/>
      <c r="B452" s="24"/>
      <c r="C452" s="127"/>
      <c r="D452" s="128"/>
      <c r="E452" s="25"/>
      <c r="F452" s="130"/>
      <c r="G452" s="130"/>
      <c r="H452" s="131"/>
      <c r="I452" s="50">
        <v>490</v>
      </c>
      <c r="J452" s="76" t="s">
        <v>343</v>
      </c>
      <c r="K452" s="76" t="s">
        <v>344</v>
      </c>
      <c r="L452" s="76">
        <v>13905028991</v>
      </c>
      <c r="M452" s="140"/>
      <c r="N452" s="24"/>
      <c r="O452" s="102"/>
    </row>
    <row r="453" s="1" customFormat="1" ht="14.25" spans="1:15">
      <c r="A453" s="18"/>
      <c r="B453" s="28"/>
      <c r="C453" s="132"/>
      <c r="D453" s="133"/>
      <c r="E453" s="29"/>
      <c r="F453" s="135"/>
      <c r="G453" s="135"/>
      <c r="H453" s="136"/>
      <c r="I453" s="144">
        <v>435</v>
      </c>
      <c r="J453" s="76" t="s">
        <v>360</v>
      </c>
      <c r="K453" s="76"/>
      <c r="L453" s="76"/>
      <c r="M453" s="141"/>
      <c r="N453" s="28"/>
      <c r="O453" s="103"/>
    </row>
    <row r="454" s="1" customFormat="1" ht="14.25" spans="1:15">
      <c r="A454" s="18"/>
      <c r="B454" s="20"/>
      <c r="C454" s="122" t="s">
        <v>384</v>
      </c>
      <c r="D454" s="123"/>
      <c r="E454" s="21" t="s">
        <v>180</v>
      </c>
      <c r="F454" s="125">
        <v>2</v>
      </c>
      <c r="G454" s="125">
        <f>I457</f>
        <v>8500</v>
      </c>
      <c r="H454" s="126">
        <f>F454*G454</f>
        <v>17000</v>
      </c>
      <c r="I454" s="50">
        <v>12000</v>
      </c>
      <c r="J454" s="76" t="s">
        <v>339</v>
      </c>
      <c r="K454" s="76" t="s">
        <v>340</v>
      </c>
      <c r="L454" s="76">
        <v>13810854067</v>
      </c>
      <c r="M454" s="139" t="s">
        <v>32</v>
      </c>
      <c r="N454" s="20">
        <f>G454</f>
        <v>8500</v>
      </c>
      <c r="O454" s="101"/>
    </row>
    <row r="455" s="1" customFormat="1" ht="14.25" spans="1:15">
      <c r="A455" s="18"/>
      <c r="B455" s="24"/>
      <c r="C455" s="127"/>
      <c r="D455" s="128"/>
      <c r="E455" s="25"/>
      <c r="F455" s="130"/>
      <c r="G455" s="130"/>
      <c r="H455" s="131"/>
      <c r="I455" s="50">
        <v>9500</v>
      </c>
      <c r="J455" s="76" t="s">
        <v>341</v>
      </c>
      <c r="K455" s="76" t="s">
        <v>342</v>
      </c>
      <c r="L455" s="76">
        <v>18006076585</v>
      </c>
      <c r="M455" s="140"/>
      <c r="N455" s="24"/>
      <c r="O455" s="102"/>
    </row>
    <row r="456" s="1" customFormat="1" ht="14.25" spans="1:15">
      <c r="A456" s="18"/>
      <c r="B456" s="24"/>
      <c r="C456" s="127"/>
      <c r="D456" s="128"/>
      <c r="E456" s="25"/>
      <c r="F456" s="130"/>
      <c r="G456" s="130"/>
      <c r="H456" s="131"/>
      <c r="I456" s="50">
        <v>8850</v>
      </c>
      <c r="J456" s="76" t="s">
        <v>343</v>
      </c>
      <c r="K456" s="76" t="s">
        <v>344</v>
      </c>
      <c r="L456" s="76">
        <v>13905028991</v>
      </c>
      <c r="M456" s="140"/>
      <c r="N456" s="24"/>
      <c r="O456" s="102"/>
    </row>
    <row r="457" s="1" customFormat="1" ht="14.25" spans="1:15">
      <c r="A457" s="18"/>
      <c r="B457" s="28"/>
      <c r="C457" s="132"/>
      <c r="D457" s="133"/>
      <c r="E457" s="29"/>
      <c r="F457" s="135"/>
      <c r="G457" s="135"/>
      <c r="H457" s="136"/>
      <c r="I457" s="144">
        <v>8500</v>
      </c>
      <c r="J457" s="76" t="s">
        <v>360</v>
      </c>
      <c r="K457" s="76"/>
      <c r="L457" s="76"/>
      <c r="M457" s="141"/>
      <c r="N457" s="28"/>
      <c r="O457" s="103"/>
    </row>
    <row r="458" s="1" customFormat="1" ht="14.25" spans="1:15">
      <c r="A458" s="18"/>
      <c r="B458" s="20"/>
      <c r="C458" s="122" t="s">
        <v>385</v>
      </c>
      <c r="D458" s="123"/>
      <c r="E458" s="21" t="s">
        <v>144</v>
      </c>
      <c r="F458" s="125">
        <v>1</v>
      </c>
      <c r="G458" s="125">
        <f>I461</f>
        <v>1700</v>
      </c>
      <c r="H458" s="126">
        <f>F458*G458</f>
        <v>1700</v>
      </c>
      <c r="I458" s="50">
        <v>2100</v>
      </c>
      <c r="J458" s="76" t="s">
        <v>339</v>
      </c>
      <c r="K458" s="76" t="s">
        <v>340</v>
      </c>
      <c r="L458" s="76">
        <v>13810854067</v>
      </c>
      <c r="M458" s="139" t="s">
        <v>32</v>
      </c>
      <c r="N458" s="20">
        <f>G458</f>
        <v>1700</v>
      </c>
      <c r="O458" s="101"/>
    </row>
    <row r="459" s="1" customFormat="1" ht="14.25" spans="1:15">
      <c r="A459" s="18"/>
      <c r="B459" s="24"/>
      <c r="C459" s="127"/>
      <c r="D459" s="128"/>
      <c r="E459" s="25"/>
      <c r="F459" s="130"/>
      <c r="G459" s="130"/>
      <c r="H459" s="131"/>
      <c r="I459" s="50">
        <v>2300</v>
      </c>
      <c r="J459" s="76" t="s">
        <v>341</v>
      </c>
      <c r="K459" s="76" t="s">
        <v>342</v>
      </c>
      <c r="L459" s="76">
        <v>18006076585</v>
      </c>
      <c r="M459" s="140"/>
      <c r="N459" s="24"/>
      <c r="O459" s="102"/>
    </row>
    <row r="460" s="1" customFormat="1" ht="14.25" spans="1:15">
      <c r="A460" s="18"/>
      <c r="B460" s="24"/>
      <c r="C460" s="127"/>
      <c r="D460" s="128"/>
      <c r="E460" s="25"/>
      <c r="F460" s="130"/>
      <c r="G460" s="130"/>
      <c r="H460" s="131"/>
      <c r="I460" s="50">
        <v>1900</v>
      </c>
      <c r="J460" s="76" t="s">
        <v>343</v>
      </c>
      <c r="K460" s="76" t="s">
        <v>344</v>
      </c>
      <c r="L460" s="76">
        <v>13905028991</v>
      </c>
      <c r="M460" s="140"/>
      <c r="N460" s="24"/>
      <c r="O460" s="102"/>
    </row>
    <row r="461" s="1" customFormat="1" ht="14.25" spans="1:15">
      <c r="A461" s="18"/>
      <c r="B461" s="28"/>
      <c r="C461" s="132"/>
      <c r="D461" s="133"/>
      <c r="E461" s="29"/>
      <c r="F461" s="135"/>
      <c r="G461" s="135"/>
      <c r="H461" s="136"/>
      <c r="I461" s="144">
        <v>1700</v>
      </c>
      <c r="J461" s="76" t="s">
        <v>360</v>
      </c>
      <c r="K461" s="76"/>
      <c r="L461" s="76"/>
      <c r="M461" s="141"/>
      <c r="N461" s="28"/>
      <c r="O461" s="103"/>
    </row>
    <row r="462" s="1" customFormat="1" ht="14.25" spans="1:15">
      <c r="A462" s="18"/>
      <c r="B462" s="20"/>
      <c r="C462" s="122" t="s">
        <v>386</v>
      </c>
      <c r="D462" s="123"/>
      <c r="E462" s="21" t="s">
        <v>144</v>
      </c>
      <c r="F462" s="125">
        <v>1</v>
      </c>
      <c r="G462" s="125">
        <f>I465</f>
        <v>1700</v>
      </c>
      <c r="H462" s="126">
        <f>F462*G462</f>
        <v>1700</v>
      </c>
      <c r="I462" s="50">
        <v>2100</v>
      </c>
      <c r="J462" s="76" t="s">
        <v>339</v>
      </c>
      <c r="K462" s="76" t="s">
        <v>340</v>
      </c>
      <c r="L462" s="76">
        <v>13810854067</v>
      </c>
      <c r="M462" s="139" t="s">
        <v>32</v>
      </c>
      <c r="N462" s="20">
        <f>G462</f>
        <v>1700</v>
      </c>
      <c r="O462" s="101"/>
    </row>
    <row r="463" s="1" customFormat="1" ht="14.25" spans="1:15">
      <c r="A463" s="18"/>
      <c r="B463" s="24"/>
      <c r="C463" s="127"/>
      <c r="D463" s="128"/>
      <c r="E463" s="25"/>
      <c r="F463" s="130"/>
      <c r="G463" s="130"/>
      <c r="H463" s="131"/>
      <c r="I463" s="50">
        <v>2300</v>
      </c>
      <c r="J463" s="76" t="s">
        <v>341</v>
      </c>
      <c r="K463" s="76" t="s">
        <v>342</v>
      </c>
      <c r="L463" s="76">
        <v>18006076585</v>
      </c>
      <c r="M463" s="140"/>
      <c r="N463" s="24"/>
      <c r="O463" s="102"/>
    </row>
    <row r="464" s="1" customFormat="1" ht="14.25" spans="1:15">
      <c r="A464" s="18"/>
      <c r="B464" s="24"/>
      <c r="C464" s="127"/>
      <c r="D464" s="128"/>
      <c r="E464" s="25"/>
      <c r="F464" s="130"/>
      <c r="G464" s="130"/>
      <c r="H464" s="131"/>
      <c r="I464" s="50">
        <v>1900</v>
      </c>
      <c r="J464" s="76" t="s">
        <v>343</v>
      </c>
      <c r="K464" s="76" t="s">
        <v>344</v>
      </c>
      <c r="L464" s="76">
        <v>13905028991</v>
      </c>
      <c r="M464" s="140"/>
      <c r="N464" s="24"/>
      <c r="O464" s="102"/>
    </row>
    <row r="465" s="1" customFormat="1" ht="14.25" spans="1:15">
      <c r="A465" s="18"/>
      <c r="B465" s="28"/>
      <c r="C465" s="132"/>
      <c r="D465" s="133"/>
      <c r="E465" s="29"/>
      <c r="F465" s="135"/>
      <c r="G465" s="135"/>
      <c r="H465" s="136"/>
      <c r="I465" s="144">
        <v>1700</v>
      </c>
      <c r="J465" s="76" t="s">
        <v>360</v>
      </c>
      <c r="K465" s="76"/>
      <c r="L465" s="76"/>
      <c r="M465" s="141"/>
      <c r="N465" s="28"/>
      <c r="O465" s="103"/>
    </row>
    <row r="466" s="1" customFormat="1" ht="14.25" spans="1:15">
      <c r="A466" s="18"/>
      <c r="B466" s="20"/>
      <c r="C466" s="122" t="s">
        <v>387</v>
      </c>
      <c r="D466" s="123"/>
      <c r="E466" s="21" t="s">
        <v>144</v>
      </c>
      <c r="F466" s="125">
        <v>1</v>
      </c>
      <c r="G466" s="125">
        <f>I469</f>
        <v>1700</v>
      </c>
      <c r="H466" s="126">
        <f>F466*G466</f>
        <v>1700</v>
      </c>
      <c r="I466" s="50">
        <v>2100</v>
      </c>
      <c r="J466" s="76" t="s">
        <v>339</v>
      </c>
      <c r="K466" s="76" t="s">
        <v>340</v>
      </c>
      <c r="L466" s="76">
        <v>13810854067</v>
      </c>
      <c r="M466" s="139" t="s">
        <v>32</v>
      </c>
      <c r="N466" s="20">
        <f>G466</f>
        <v>1700</v>
      </c>
      <c r="O466" s="101"/>
    </row>
    <row r="467" s="1" customFormat="1" ht="14.25" spans="1:15">
      <c r="A467" s="18"/>
      <c r="B467" s="24"/>
      <c r="C467" s="127"/>
      <c r="D467" s="128"/>
      <c r="E467" s="25"/>
      <c r="F467" s="130"/>
      <c r="G467" s="130"/>
      <c r="H467" s="131"/>
      <c r="I467" s="50">
        <v>2300</v>
      </c>
      <c r="J467" s="76" t="s">
        <v>341</v>
      </c>
      <c r="K467" s="76" t="s">
        <v>342</v>
      </c>
      <c r="L467" s="76">
        <v>18006076585</v>
      </c>
      <c r="M467" s="140"/>
      <c r="N467" s="24"/>
      <c r="O467" s="102"/>
    </row>
    <row r="468" s="1" customFormat="1" ht="14.25" spans="1:15">
      <c r="A468" s="18"/>
      <c r="B468" s="24"/>
      <c r="C468" s="127"/>
      <c r="D468" s="128"/>
      <c r="E468" s="25"/>
      <c r="F468" s="130"/>
      <c r="G468" s="130"/>
      <c r="H468" s="131"/>
      <c r="I468" s="50">
        <v>1900</v>
      </c>
      <c r="J468" s="76" t="s">
        <v>343</v>
      </c>
      <c r="K468" s="76" t="s">
        <v>344</v>
      </c>
      <c r="L468" s="76">
        <v>13905028991</v>
      </c>
      <c r="M468" s="140"/>
      <c r="N468" s="24"/>
      <c r="O468" s="102"/>
    </row>
    <row r="469" s="1" customFormat="1" ht="14.25" spans="1:15">
      <c r="A469" s="18"/>
      <c r="B469" s="28"/>
      <c r="C469" s="132"/>
      <c r="D469" s="133"/>
      <c r="E469" s="29"/>
      <c r="F469" s="135"/>
      <c r="G469" s="135"/>
      <c r="H469" s="136"/>
      <c r="I469" s="144">
        <v>1700</v>
      </c>
      <c r="J469" s="76" t="s">
        <v>360</v>
      </c>
      <c r="K469" s="76"/>
      <c r="L469" s="76"/>
      <c r="M469" s="141"/>
      <c r="N469" s="28"/>
      <c r="O469" s="103"/>
    </row>
    <row r="470" s="1" customFormat="1" ht="14.25" spans="1:15">
      <c r="A470" s="18"/>
      <c r="B470" s="20"/>
      <c r="C470" s="122" t="s">
        <v>388</v>
      </c>
      <c r="D470" s="123"/>
      <c r="E470" s="21" t="s">
        <v>180</v>
      </c>
      <c r="F470" s="125">
        <v>4</v>
      </c>
      <c r="G470" s="125">
        <f>I473</f>
        <v>3300</v>
      </c>
      <c r="H470" s="126">
        <f>F470*G470</f>
        <v>13200</v>
      </c>
      <c r="I470" s="50">
        <v>4550</v>
      </c>
      <c r="J470" s="76" t="s">
        <v>339</v>
      </c>
      <c r="K470" s="76" t="s">
        <v>340</v>
      </c>
      <c r="L470" s="76">
        <v>13810854067</v>
      </c>
      <c r="M470" s="139" t="s">
        <v>32</v>
      </c>
      <c r="N470" s="20">
        <f>G470</f>
        <v>3300</v>
      </c>
      <c r="O470" s="101"/>
    </row>
    <row r="471" s="1" customFormat="1" ht="14.25" spans="1:15">
      <c r="A471" s="18"/>
      <c r="B471" s="24"/>
      <c r="C471" s="127"/>
      <c r="D471" s="128"/>
      <c r="E471" s="25"/>
      <c r="F471" s="130"/>
      <c r="G471" s="130"/>
      <c r="H471" s="131"/>
      <c r="I471" s="50">
        <v>4150</v>
      </c>
      <c r="J471" s="76" t="s">
        <v>341</v>
      </c>
      <c r="K471" s="76" t="s">
        <v>342</v>
      </c>
      <c r="L471" s="76">
        <v>18006076585</v>
      </c>
      <c r="M471" s="140"/>
      <c r="N471" s="24"/>
      <c r="O471" s="102"/>
    </row>
    <row r="472" s="1" customFormat="1" ht="14.25" spans="1:15">
      <c r="A472" s="18"/>
      <c r="B472" s="24"/>
      <c r="C472" s="127"/>
      <c r="D472" s="128"/>
      <c r="E472" s="25"/>
      <c r="F472" s="130"/>
      <c r="G472" s="130"/>
      <c r="H472" s="131"/>
      <c r="I472" s="50">
        <v>3900</v>
      </c>
      <c r="J472" s="76" t="s">
        <v>343</v>
      </c>
      <c r="K472" s="76" t="s">
        <v>344</v>
      </c>
      <c r="L472" s="76">
        <v>13905028991</v>
      </c>
      <c r="M472" s="140"/>
      <c r="N472" s="24"/>
      <c r="O472" s="102"/>
    </row>
    <row r="473" s="1" customFormat="1" ht="14.25" spans="1:15">
      <c r="A473" s="18"/>
      <c r="B473" s="28"/>
      <c r="C473" s="132"/>
      <c r="D473" s="133"/>
      <c r="E473" s="29"/>
      <c r="F473" s="135"/>
      <c r="G473" s="135"/>
      <c r="H473" s="136"/>
      <c r="I473" s="144">
        <v>3300</v>
      </c>
      <c r="J473" s="76" t="s">
        <v>360</v>
      </c>
      <c r="K473" s="76"/>
      <c r="L473" s="76"/>
      <c r="M473" s="141"/>
      <c r="N473" s="28"/>
      <c r="O473" s="103"/>
    </row>
    <row r="474" s="1" customFormat="1" ht="14.25" spans="1:15">
      <c r="A474" s="18"/>
      <c r="B474" s="20"/>
      <c r="C474" s="122" t="s">
        <v>389</v>
      </c>
      <c r="D474" s="123"/>
      <c r="E474" s="21" t="s">
        <v>180</v>
      </c>
      <c r="F474" s="125">
        <v>160</v>
      </c>
      <c r="G474" s="125">
        <f>I477</f>
        <v>680</v>
      </c>
      <c r="H474" s="126">
        <f>F474*G474</f>
        <v>108800</v>
      </c>
      <c r="I474" s="50">
        <v>800</v>
      </c>
      <c r="J474" s="76" t="s">
        <v>339</v>
      </c>
      <c r="K474" s="76" t="s">
        <v>340</v>
      </c>
      <c r="L474" s="76">
        <v>13810854067</v>
      </c>
      <c r="M474" s="139" t="s">
        <v>32</v>
      </c>
      <c r="N474" s="20">
        <f>G474</f>
        <v>680</v>
      </c>
      <c r="O474" s="101"/>
    </row>
    <row r="475" s="1" customFormat="1" ht="14.25" spans="1:15">
      <c r="A475" s="18"/>
      <c r="B475" s="24"/>
      <c r="C475" s="127"/>
      <c r="D475" s="128"/>
      <c r="E475" s="25"/>
      <c r="F475" s="130"/>
      <c r="G475" s="130"/>
      <c r="H475" s="131"/>
      <c r="I475" s="50">
        <v>830</v>
      </c>
      <c r="J475" s="76" t="s">
        <v>341</v>
      </c>
      <c r="K475" s="76" t="s">
        <v>342</v>
      </c>
      <c r="L475" s="76">
        <v>18006076585</v>
      </c>
      <c r="M475" s="140"/>
      <c r="N475" s="24"/>
      <c r="O475" s="102"/>
    </row>
    <row r="476" s="1" customFormat="1" ht="14.25" spans="1:15">
      <c r="A476" s="18"/>
      <c r="B476" s="24"/>
      <c r="C476" s="127"/>
      <c r="D476" s="128"/>
      <c r="E476" s="25"/>
      <c r="F476" s="130"/>
      <c r="G476" s="130"/>
      <c r="H476" s="131"/>
      <c r="I476" s="50">
        <v>790</v>
      </c>
      <c r="J476" s="76" t="s">
        <v>343</v>
      </c>
      <c r="K476" s="76" t="s">
        <v>344</v>
      </c>
      <c r="L476" s="76">
        <v>13905028991</v>
      </c>
      <c r="M476" s="140"/>
      <c r="N476" s="24"/>
      <c r="O476" s="102"/>
    </row>
    <row r="477" s="1" customFormat="1" ht="14.25" spans="1:15">
      <c r="A477" s="18"/>
      <c r="B477" s="28"/>
      <c r="C477" s="132"/>
      <c r="D477" s="133"/>
      <c r="E477" s="29"/>
      <c r="F477" s="135"/>
      <c r="G477" s="135"/>
      <c r="H477" s="136"/>
      <c r="I477" s="144">
        <v>680</v>
      </c>
      <c r="J477" s="76" t="s">
        <v>360</v>
      </c>
      <c r="K477" s="76"/>
      <c r="L477" s="76"/>
      <c r="M477" s="141"/>
      <c r="N477" s="28"/>
      <c r="O477" s="103"/>
    </row>
    <row r="478" s="1" customFormat="1" ht="14.25" spans="1:15">
      <c r="A478" s="18"/>
      <c r="B478" s="20"/>
      <c r="C478" s="122" t="s">
        <v>390</v>
      </c>
      <c r="D478" s="123"/>
      <c r="E478" s="21" t="s">
        <v>144</v>
      </c>
      <c r="F478" s="125">
        <v>4</v>
      </c>
      <c r="G478" s="125">
        <f>I481</f>
        <v>35000</v>
      </c>
      <c r="H478" s="126">
        <f>F478*G478</f>
        <v>140000</v>
      </c>
      <c r="I478" s="50">
        <v>43000</v>
      </c>
      <c r="J478" s="76" t="s">
        <v>339</v>
      </c>
      <c r="K478" s="76" t="s">
        <v>340</v>
      </c>
      <c r="L478" s="76">
        <v>13810854067</v>
      </c>
      <c r="M478" s="139" t="s">
        <v>32</v>
      </c>
      <c r="N478" s="20">
        <f>G478</f>
        <v>35000</v>
      </c>
      <c r="O478" s="101"/>
    </row>
    <row r="479" s="1" customFormat="1" ht="14.25" spans="1:15">
      <c r="A479" s="18"/>
      <c r="B479" s="24"/>
      <c r="C479" s="127"/>
      <c r="D479" s="128"/>
      <c r="E479" s="25"/>
      <c r="F479" s="130"/>
      <c r="G479" s="130"/>
      <c r="H479" s="131"/>
      <c r="I479" s="50">
        <v>51000</v>
      </c>
      <c r="J479" s="76" t="s">
        <v>341</v>
      </c>
      <c r="K479" s="76" t="s">
        <v>342</v>
      </c>
      <c r="L479" s="76">
        <v>18006076585</v>
      </c>
      <c r="M479" s="140"/>
      <c r="N479" s="24"/>
      <c r="O479" s="102"/>
    </row>
    <row r="480" s="1" customFormat="1" ht="14.25" spans="1:15">
      <c r="A480" s="18"/>
      <c r="B480" s="24"/>
      <c r="C480" s="127"/>
      <c r="D480" s="128"/>
      <c r="E480" s="25"/>
      <c r="F480" s="130"/>
      <c r="G480" s="130"/>
      <c r="H480" s="131"/>
      <c r="I480" s="50">
        <v>38000</v>
      </c>
      <c r="J480" s="76" t="s">
        <v>343</v>
      </c>
      <c r="K480" s="76" t="s">
        <v>344</v>
      </c>
      <c r="L480" s="76">
        <v>13905028991</v>
      </c>
      <c r="M480" s="140"/>
      <c r="N480" s="24"/>
      <c r="O480" s="102"/>
    </row>
    <row r="481" s="1" customFormat="1" ht="14.25" spans="1:15">
      <c r="A481" s="18"/>
      <c r="B481" s="28"/>
      <c r="C481" s="132"/>
      <c r="D481" s="133"/>
      <c r="E481" s="29"/>
      <c r="F481" s="135"/>
      <c r="G481" s="135"/>
      <c r="H481" s="136"/>
      <c r="I481" s="144">
        <v>35000</v>
      </c>
      <c r="J481" s="76" t="s">
        <v>360</v>
      </c>
      <c r="K481" s="76"/>
      <c r="L481" s="76"/>
      <c r="M481" s="141"/>
      <c r="N481" s="28"/>
      <c r="O481" s="103"/>
    </row>
    <row r="482" s="1" customFormat="1" ht="14.25" spans="1:15">
      <c r="A482" s="18"/>
      <c r="B482" s="20"/>
      <c r="C482" s="122" t="s">
        <v>391</v>
      </c>
      <c r="D482" s="123" t="s">
        <v>392</v>
      </c>
      <c r="E482" s="21" t="s">
        <v>144</v>
      </c>
      <c r="F482" s="125">
        <v>3</v>
      </c>
      <c r="G482" s="125">
        <f>I485</f>
        <v>35000</v>
      </c>
      <c r="H482" s="126">
        <f>F482*G482</f>
        <v>105000</v>
      </c>
      <c r="I482" s="50">
        <v>43000</v>
      </c>
      <c r="J482" s="76" t="s">
        <v>339</v>
      </c>
      <c r="K482" s="76" t="s">
        <v>340</v>
      </c>
      <c r="L482" s="76">
        <v>13810854067</v>
      </c>
      <c r="M482" s="139" t="s">
        <v>32</v>
      </c>
      <c r="N482" s="20">
        <f>G482</f>
        <v>35000</v>
      </c>
      <c r="O482" s="101"/>
    </row>
    <row r="483" s="1" customFormat="1" ht="14.25" spans="1:15">
      <c r="A483" s="18"/>
      <c r="B483" s="24"/>
      <c r="C483" s="127"/>
      <c r="D483" s="128"/>
      <c r="E483" s="25"/>
      <c r="F483" s="130"/>
      <c r="G483" s="130"/>
      <c r="H483" s="131"/>
      <c r="I483" s="50">
        <v>51000</v>
      </c>
      <c r="J483" s="76" t="s">
        <v>341</v>
      </c>
      <c r="K483" s="76" t="s">
        <v>342</v>
      </c>
      <c r="L483" s="76">
        <v>18006076585</v>
      </c>
      <c r="M483" s="140"/>
      <c r="N483" s="24"/>
      <c r="O483" s="102"/>
    </row>
    <row r="484" s="1" customFormat="1" ht="14.25" spans="1:15">
      <c r="A484" s="18"/>
      <c r="B484" s="24"/>
      <c r="C484" s="127"/>
      <c r="D484" s="128"/>
      <c r="E484" s="25"/>
      <c r="F484" s="130"/>
      <c r="G484" s="130"/>
      <c r="H484" s="131"/>
      <c r="I484" s="50">
        <v>38000</v>
      </c>
      <c r="J484" s="76" t="s">
        <v>343</v>
      </c>
      <c r="K484" s="76" t="s">
        <v>344</v>
      </c>
      <c r="L484" s="76">
        <v>13905028991</v>
      </c>
      <c r="M484" s="140"/>
      <c r="N484" s="24"/>
      <c r="O484" s="102"/>
    </row>
    <row r="485" s="1" customFormat="1" ht="14.25" spans="1:15">
      <c r="A485" s="18"/>
      <c r="B485" s="28"/>
      <c r="C485" s="132"/>
      <c r="D485" s="133"/>
      <c r="E485" s="29"/>
      <c r="F485" s="135"/>
      <c r="G485" s="135"/>
      <c r="H485" s="136"/>
      <c r="I485" s="144">
        <v>35000</v>
      </c>
      <c r="J485" s="76" t="s">
        <v>360</v>
      </c>
      <c r="K485" s="76"/>
      <c r="L485" s="76"/>
      <c r="M485" s="141"/>
      <c r="N485" s="28"/>
      <c r="O485" s="103"/>
    </row>
    <row r="486" s="1" customFormat="1" ht="14.25" spans="1:15">
      <c r="A486" s="18"/>
      <c r="B486" s="20"/>
      <c r="C486" s="122" t="s">
        <v>393</v>
      </c>
      <c r="D486" s="123" t="s">
        <v>392</v>
      </c>
      <c r="E486" s="21" t="s">
        <v>180</v>
      </c>
      <c r="F486" s="125">
        <v>1</v>
      </c>
      <c r="G486" s="125">
        <f>I489</f>
        <v>3725</v>
      </c>
      <c r="H486" s="126">
        <f>F486*G486</f>
        <v>3725</v>
      </c>
      <c r="I486" s="50">
        <v>4100</v>
      </c>
      <c r="J486" s="76" t="s">
        <v>339</v>
      </c>
      <c r="K486" s="76" t="s">
        <v>340</v>
      </c>
      <c r="L486" s="76">
        <v>13810854067</v>
      </c>
      <c r="M486" s="139" t="s">
        <v>32</v>
      </c>
      <c r="N486" s="20">
        <f>G486</f>
        <v>3725</v>
      </c>
      <c r="O486" s="101"/>
    </row>
    <row r="487" s="1" customFormat="1" ht="14.25" spans="1:15">
      <c r="A487" s="18"/>
      <c r="B487" s="24"/>
      <c r="C487" s="127"/>
      <c r="D487" s="128"/>
      <c r="E487" s="25"/>
      <c r="F487" s="130"/>
      <c r="G487" s="130"/>
      <c r="H487" s="131"/>
      <c r="I487" s="50">
        <v>3900</v>
      </c>
      <c r="J487" s="76" t="s">
        <v>341</v>
      </c>
      <c r="K487" s="76" t="s">
        <v>342</v>
      </c>
      <c r="L487" s="76">
        <v>18006076585</v>
      </c>
      <c r="M487" s="140"/>
      <c r="N487" s="24"/>
      <c r="O487" s="102"/>
    </row>
    <row r="488" s="1" customFormat="1" ht="14.25" spans="1:15">
      <c r="A488" s="18"/>
      <c r="B488" s="24"/>
      <c r="C488" s="127"/>
      <c r="D488" s="128"/>
      <c r="E488" s="25"/>
      <c r="F488" s="130"/>
      <c r="G488" s="130"/>
      <c r="H488" s="131"/>
      <c r="I488" s="50">
        <v>4050</v>
      </c>
      <c r="J488" s="76" t="s">
        <v>343</v>
      </c>
      <c r="K488" s="76" t="s">
        <v>344</v>
      </c>
      <c r="L488" s="76">
        <v>13905028991</v>
      </c>
      <c r="M488" s="140"/>
      <c r="N488" s="24"/>
      <c r="O488" s="102"/>
    </row>
    <row r="489" s="1" customFormat="1" ht="14.25" spans="1:15">
      <c r="A489" s="18"/>
      <c r="B489" s="28"/>
      <c r="C489" s="132"/>
      <c r="D489" s="133"/>
      <c r="E489" s="29"/>
      <c r="F489" s="135"/>
      <c r="G489" s="135"/>
      <c r="H489" s="136"/>
      <c r="I489" s="144">
        <v>3725</v>
      </c>
      <c r="J489" s="76" t="s">
        <v>360</v>
      </c>
      <c r="K489" s="76"/>
      <c r="L489" s="76"/>
      <c r="M489" s="141"/>
      <c r="N489" s="28"/>
      <c r="O489" s="103"/>
    </row>
    <row r="490" s="1" customFormat="1" ht="14.25" spans="1:15">
      <c r="A490" s="18"/>
      <c r="B490" s="20"/>
      <c r="C490" s="122" t="s">
        <v>394</v>
      </c>
      <c r="D490" s="123"/>
      <c r="E490" s="21" t="s">
        <v>180</v>
      </c>
      <c r="F490" s="125">
        <v>15</v>
      </c>
      <c r="G490" s="125">
        <f>I493</f>
        <v>1000</v>
      </c>
      <c r="H490" s="126">
        <f>F490*G490</f>
        <v>15000</v>
      </c>
      <c r="I490" s="50">
        <v>1300</v>
      </c>
      <c r="J490" s="76" t="s">
        <v>339</v>
      </c>
      <c r="K490" s="76" t="s">
        <v>340</v>
      </c>
      <c r="L490" s="76">
        <v>13810854067</v>
      </c>
      <c r="M490" s="139" t="s">
        <v>32</v>
      </c>
      <c r="N490" s="20">
        <f>G490</f>
        <v>1000</v>
      </c>
      <c r="O490" s="101"/>
    </row>
    <row r="491" s="1" customFormat="1" ht="14.25" spans="1:15">
      <c r="A491" s="18"/>
      <c r="B491" s="24"/>
      <c r="C491" s="127"/>
      <c r="D491" s="128"/>
      <c r="E491" s="25"/>
      <c r="F491" s="130"/>
      <c r="G491" s="130"/>
      <c r="H491" s="131"/>
      <c r="I491" s="50">
        <v>1250</v>
      </c>
      <c r="J491" s="76" t="s">
        <v>341</v>
      </c>
      <c r="K491" s="76" t="s">
        <v>342</v>
      </c>
      <c r="L491" s="76">
        <v>18006076585</v>
      </c>
      <c r="M491" s="140"/>
      <c r="N491" s="24"/>
      <c r="O491" s="102"/>
    </row>
    <row r="492" s="1" customFormat="1" ht="14.25" spans="1:15">
      <c r="A492" s="18"/>
      <c r="B492" s="24"/>
      <c r="C492" s="127"/>
      <c r="D492" s="128"/>
      <c r="E492" s="25"/>
      <c r="F492" s="130"/>
      <c r="G492" s="130"/>
      <c r="H492" s="131"/>
      <c r="I492" s="50">
        <v>1280</v>
      </c>
      <c r="J492" s="76" t="s">
        <v>343</v>
      </c>
      <c r="K492" s="76" t="s">
        <v>344</v>
      </c>
      <c r="L492" s="76">
        <v>13905028991</v>
      </c>
      <c r="M492" s="140"/>
      <c r="N492" s="24"/>
      <c r="O492" s="102"/>
    </row>
    <row r="493" s="1" customFormat="1" ht="14.25" spans="1:15">
      <c r="A493" s="18"/>
      <c r="B493" s="28"/>
      <c r="C493" s="132"/>
      <c r="D493" s="133"/>
      <c r="E493" s="29"/>
      <c r="F493" s="135"/>
      <c r="G493" s="135"/>
      <c r="H493" s="136"/>
      <c r="I493" s="144">
        <v>1000</v>
      </c>
      <c r="J493" s="76" t="s">
        <v>360</v>
      </c>
      <c r="K493" s="76"/>
      <c r="L493" s="76"/>
      <c r="M493" s="141"/>
      <c r="N493" s="28"/>
      <c r="O493" s="103"/>
    </row>
    <row r="494" s="1" customFormat="1" ht="14.25" spans="1:15">
      <c r="A494" s="18"/>
      <c r="B494" s="20"/>
      <c r="C494" s="122" t="s">
        <v>395</v>
      </c>
      <c r="D494" s="123"/>
      <c r="E494" s="21" t="s">
        <v>180</v>
      </c>
      <c r="F494" s="125">
        <v>1</v>
      </c>
      <c r="G494" s="125">
        <f>I497</f>
        <v>27200</v>
      </c>
      <c r="H494" s="126">
        <f>F494*G494</f>
        <v>27200</v>
      </c>
      <c r="I494" s="50">
        <v>31000</v>
      </c>
      <c r="J494" s="76" t="s">
        <v>339</v>
      </c>
      <c r="K494" s="76" t="s">
        <v>340</v>
      </c>
      <c r="L494" s="76">
        <v>13810854067</v>
      </c>
      <c r="M494" s="139" t="s">
        <v>32</v>
      </c>
      <c r="N494" s="20">
        <f>G494</f>
        <v>27200</v>
      </c>
      <c r="O494" s="101"/>
    </row>
    <row r="495" s="1" customFormat="1" ht="14.25" spans="1:15">
      <c r="A495" s="18"/>
      <c r="B495" s="24"/>
      <c r="C495" s="127"/>
      <c r="D495" s="128"/>
      <c r="E495" s="25"/>
      <c r="F495" s="130"/>
      <c r="G495" s="130"/>
      <c r="H495" s="131"/>
      <c r="I495" s="50">
        <v>29800</v>
      </c>
      <c r="J495" s="76" t="s">
        <v>341</v>
      </c>
      <c r="K495" s="76" t="s">
        <v>342</v>
      </c>
      <c r="L495" s="76">
        <v>18006076585</v>
      </c>
      <c r="M495" s="140"/>
      <c r="N495" s="24"/>
      <c r="O495" s="102"/>
    </row>
    <row r="496" s="1" customFormat="1" ht="14.25" spans="1:15">
      <c r="A496" s="18"/>
      <c r="B496" s="24"/>
      <c r="C496" s="127"/>
      <c r="D496" s="128"/>
      <c r="E496" s="25"/>
      <c r="F496" s="130"/>
      <c r="G496" s="130"/>
      <c r="H496" s="131"/>
      <c r="I496" s="50">
        <v>28900</v>
      </c>
      <c r="J496" s="76" t="s">
        <v>343</v>
      </c>
      <c r="K496" s="76" t="s">
        <v>344</v>
      </c>
      <c r="L496" s="76">
        <v>13905028991</v>
      </c>
      <c r="M496" s="140"/>
      <c r="N496" s="24"/>
      <c r="O496" s="102"/>
    </row>
    <row r="497" s="1" customFormat="1" ht="14.25" spans="1:15">
      <c r="A497" s="18"/>
      <c r="B497" s="28"/>
      <c r="C497" s="132"/>
      <c r="D497" s="133"/>
      <c r="E497" s="29"/>
      <c r="F497" s="135"/>
      <c r="G497" s="135"/>
      <c r="H497" s="136"/>
      <c r="I497" s="144">
        <v>27200</v>
      </c>
      <c r="J497" s="76" t="s">
        <v>360</v>
      </c>
      <c r="K497" s="76"/>
      <c r="L497" s="76"/>
      <c r="M497" s="141"/>
      <c r="N497" s="28"/>
      <c r="O497" s="103"/>
    </row>
    <row r="498" s="1" customFormat="1" ht="14.25" spans="1:15">
      <c r="A498" s="18"/>
      <c r="B498" s="20"/>
      <c r="C498" s="122" t="s">
        <v>396</v>
      </c>
      <c r="D498" s="123"/>
      <c r="E498" s="21" t="s">
        <v>144</v>
      </c>
      <c r="F498" s="125">
        <v>1</v>
      </c>
      <c r="G498" s="125">
        <f>I501</f>
        <v>2006</v>
      </c>
      <c r="H498" s="126">
        <f>F498*G498</f>
        <v>2006</v>
      </c>
      <c r="I498" s="50">
        <v>2290</v>
      </c>
      <c r="J498" s="76" t="s">
        <v>339</v>
      </c>
      <c r="K498" s="76" t="s">
        <v>340</v>
      </c>
      <c r="L498" s="76">
        <v>13810854067</v>
      </c>
      <c r="M498" s="139" t="s">
        <v>32</v>
      </c>
      <c r="N498" s="20">
        <f>G498</f>
        <v>2006</v>
      </c>
      <c r="O498" s="101"/>
    </row>
    <row r="499" s="1" customFormat="1" ht="14.25" spans="1:15">
      <c r="A499" s="18"/>
      <c r="B499" s="24"/>
      <c r="C499" s="127"/>
      <c r="D499" s="128"/>
      <c r="E499" s="25"/>
      <c r="F499" s="130"/>
      <c r="G499" s="130"/>
      <c r="H499" s="131"/>
      <c r="I499" s="50">
        <v>2300</v>
      </c>
      <c r="J499" s="76" t="s">
        <v>341</v>
      </c>
      <c r="K499" s="76" t="s">
        <v>342</v>
      </c>
      <c r="L499" s="76">
        <v>18006076585</v>
      </c>
      <c r="M499" s="140"/>
      <c r="N499" s="24"/>
      <c r="O499" s="102"/>
    </row>
    <row r="500" s="1" customFormat="1" ht="14.25" spans="1:15">
      <c r="A500" s="18"/>
      <c r="B500" s="24"/>
      <c r="C500" s="127"/>
      <c r="D500" s="128"/>
      <c r="E500" s="25"/>
      <c r="F500" s="130"/>
      <c r="G500" s="130"/>
      <c r="H500" s="131"/>
      <c r="I500" s="50">
        <v>2150</v>
      </c>
      <c r="J500" s="76" t="s">
        <v>343</v>
      </c>
      <c r="K500" s="76" t="s">
        <v>344</v>
      </c>
      <c r="L500" s="76">
        <v>13905028991</v>
      </c>
      <c r="M500" s="140"/>
      <c r="N500" s="24"/>
      <c r="O500" s="102"/>
    </row>
    <row r="501" s="1" customFormat="1" ht="14.25" spans="1:15">
      <c r="A501" s="18"/>
      <c r="B501" s="28"/>
      <c r="C501" s="132"/>
      <c r="D501" s="133"/>
      <c r="E501" s="29"/>
      <c r="F501" s="135"/>
      <c r="G501" s="135"/>
      <c r="H501" s="136"/>
      <c r="I501" s="144">
        <v>2006</v>
      </c>
      <c r="J501" s="76" t="s">
        <v>360</v>
      </c>
      <c r="K501" s="76"/>
      <c r="L501" s="76"/>
      <c r="M501" s="141"/>
      <c r="N501" s="28"/>
      <c r="O501" s="103"/>
    </row>
    <row r="502" s="1" customFormat="1" ht="14.25" spans="1:15">
      <c r="A502" s="18"/>
      <c r="B502" s="20"/>
      <c r="C502" s="122" t="s">
        <v>397</v>
      </c>
      <c r="D502" s="123"/>
      <c r="E502" s="21" t="s">
        <v>398</v>
      </c>
      <c r="F502" s="125">
        <v>1</v>
      </c>
      <c r="G502" s="125" t="str">
        <f>I505</f>
        <v>5452.000</v>
      </c>
      <c r="H502" s="126">
        <f>F502*G502</f>
        <v>5452</v>
      </c>
      <c r="I502" s="50">
        <v>6300</v>
      </c>
      <c r="J502" s="76" t="s">
        <v>339</v>
      </c>
      <c r="K502" s="76" t="s">
        <v>340</v>
      </c>
      <c r="L502" s="76">
        <v>13810854067</v>
      </c>
      <c r="M502" s="139" t="s">
        <v>32</v>
      </c>
      <c r="N502" s="20" t="str">
        <f>G502</f>
        <v>5452.000</v>
      </c>
      <c r="O502" s="101"/>
    </row>
    <row r="503" s="1" customFormat="1" ht="14.25" spans="1:15">
      <c r="A503" s="18"/>
      <c r="B503" s="24"/>
      <c r="C503" s="127"/>
      <c r="D503" s="128"/>
      <c r="E503" s="25"/>
      <c r="F503" s="130"/>
      <c r="G503" s="130"/>
      <c r="H503" s="131"/>
      <c r="I503" s="50">
        <v>6500</v>
      </c>
      <c r="J503" s="76" t="s">
        <v>341</v>
      </c>
      <c r="K503" s="76" t="s">
        <v>342</v>
      </c>
      <c r="L503" s="76">
        <v>18006076585</v>
      </c>
      <c r="M503" s="140"/>
      <c r="N503" s="24"/>
      <c r="O503" s="102"/>
    </row>
    <row r="504" s="1" customFormat="1" ht="14.25" spans="1:15">
      <c r="A504" s="18"/>
      <c r="B504" s="24"/>
      <c r="C504" s="127"/>
      <c r="D504" s="128"/>
      <c r="E504" s="25"/>
      <c r="F504" s="130"/>
      <c r="G504" s="130"/>
      <c r="H504" s="131"/>
      <c r="I504" s="50">
        <v>6150</v>
      </c>
      <c r="J504" s="76" t="s">
        <v>343</v>
      </c>
      <c r="K504" s="76" t="s">
        <v>344</v>
      </c>
      <c r="L504" s="76">
        <v>13905028991</v>
      </c>
      <c r="M504" s="140"/>
      <c r="N504" s="24"/>
      <c r="O504" s="102"/>
    </row>
    <row r="505" s="1" customFormat="1" ht="14.25" spans="1:15">
      <c r="A505" s="18"/>
      <c r="B505" s="28"/>
      <c r="C505" s="132"/>
      <c r="D505" s="133"/>
      <c r="E505" s="29"/>
      <c r="F505" s="135"/>
      <c r="G505" s="135"/>
      <c r="H505" s="136"/>
      <c r="I505" s="50" t="s">
        <v>399</v>
      </c>
      <c r="J505" s="76" t="s">
        <v>360</v>
      </c>
      <c r="K505" s="76"/>
      <c r="L505" s="76"/>
      <c r="M505" s="141"/>
      <c r="N505" s="28"/>
      <c r="O505" s="103"/>
    </row>
    <row r="506" s="1" customFormat="1" ht="14.25" spans="1:15">
      <c r="A506" s="18"/>
      <c r="B506" s="20"/>
      <c r="C506" s="122" t="s">
        <v>400</v>
      </c>
      <c r="D506" s="123"/>
      <c r="E506" s="21" t="s">
        <v>398</v>
      </c>
      <c r="F506" s="125">
        <v>4</v>
      </c>
      <c r="G506" s="125" t="str">
        <f>I509</f>
        <v>3028.000</v>
      </c>
      <c r="H506" s="126">
        <f>F506*G506</f>
        <v>12112</v>
      </c>
      <c r="I506" s="50">
        <v>4300</v>
      </c>
      <c r="J506" s="76" t="s">
        <v>339</v>
      </c>
      <c r="K506" s="76" t="s">
        <v>340</v>
      </c>
      <c r="L506" s="76">
        <v>13810854067</v>
      </c>
      <c r="M506" s="139" t="s">
        <v>32</v>
      </c>
      <c r="N506" s="20" t="str">
        <f>G506</f>
        <v>3028.000</v>
      </c>
      <c r="O506" s="101"/>
    </row>
    <row r="507" s="1" customFormat="1" ht="14.25" spans="1:15">
      <c r="A507" s="18"/>
      <c r="B507" s="24"/>
      <c r="C507" s="127"/>
      <c r="D507" s="128"/>
      <c r="E507" s="25"/>
      <c r="F507" s="130"/>
      <c r="G507" s="130"/>
      <c r="H507" s="131"/>
      <c r="I507" s="50">
        <v>4250</v>
      </c>
      <c r="J507" s="76" t="s">
        <v>341</v>
      </c>
      <c r="K507" s="76" t="s">
        <v>342</v>
      </c>
      <c r="L507" s="76">
        <v>18006076585</v>
      </c>
      <c r="M507" s="140"/>
      <c r="N507" s="24"/>
      <c r="O507" s="102"/>
    </row>
    <row r="508" s="1" customFormat="1" ht="14.25" spans="1:15">
      <c r="A508" s="18"/>
      <c r="B508" s="24"/>
      <c r="C508" s="127"/>
      <c r="D508" s="128"/>
      <c r="E508" s="25"/>
      <c r="F508" s="130"/>
      <c r="G508" s="130"/>
      <c r="H508" s="131"/>
      <c r="I508" s="50">
        <v>3850</v>
      </c>
      <c r="J508" s="76" t="s">
        <v>343</v>
      </c>
      <c r="K508" s="76" t="s">
        <v>344</v>
      </c>
      <c r="L508" s="76">
        <v>13905028991</v>
      </c>
      <c r="M508" s="140"/>
      <c r="N508" s="24"/>
      <c r="O508" s="102"/>
    </row>
    <row r="509" s="1" customFormat="1" ht="14.25" spans="1:15">
      <c r="A509" s="18"/>
      <c r="B509" s="28"/>
      <c r="C509" s="132"/>
      <c r="D509" s="133"/>
      <c r="E509" s="29"/>
      <c r="F509" s="135"/>
      <c r="G509" s="135"/>
      <c r="H509" s="136"/>
      <c r="I509" s="50" t="s">
        <v>401</v>
      </c>
      <c r="J509" s="76" t="s">
        <v>360</v>
      </c>
      <c r="K509" s="76"/>
      <c r="L509" s="76"/>
      <c r="M509" s="141"/>
      <c r="N509" s="28"/>
      <c r="O509" s="103"/>
    </row>
    <row r="510" s="1" customFormat="1" ht="14.25" spans="1:15">
      <c r="A510" s="18"/>
      <c r="B510" s="20"/>
      <c r="C510" s="122" t="s">
        <v>402</v>
      </c>
      <c r="D510" s="123"/>
      <c r="E510" s="21" t="s">
        <v>398</v>
      </c>
      <c r="F510" s="125">
        <v>2</v>
      </c>
      <c r="G510" s="125" t="str">
        <f>I513</f>
        <v>7267.000</v>
      </c>
      <c r="H510" s="126">
        <f>F510*G510</f>
        <v>14534</v>
      </c>
      <c r="I510" s="50">
        <v>9500</v>
      </c>
      <c r="J510" s="76" t="s">
        <v>339</v>
      </c>
      <c r="K510" s="76" t="s">
        <v>340</v>
      </c>
      <c r="L510" s="76">
        <v>13810854067</v>
      </c>
      <c r="M510" s="139" t="s">
        <v>32</v>
      </c>
      <c r="N510" s="20" t="str">
        <f>G510</f>
        <v>7267.000</v>
      </c>
      <c r="O510" s="101"/>
    </row>
    <row r="511" s="1" customFormat="1" ht="14.25" spans="1:15">
      <c r="A511" s="18"/>
      <c r="B511" s="24"/>
      <c r="C511" s="127"/>
      <c r="D511" s="128"/>
      <c r="E511" s="25"/>
      <c r="F511" s="130"/>
      <c r="G511" s="130"/>
      <c r="H511" s="131"/>
      <c r="I511" s="50">
        <v>8800</v>
      </c>
      <c r="J511" s="76" t="s">
        <v>341</v>
      </c>
      <c r="K511" s="76" t="s">
        <v>342</v>
      </c>
      <c r="L511" s="76">
        <v>18006076585</v>
      </c>
      <c r="M511" s="140"/>
      <c r="N511" s="24"/>
      <c r="O511" s="102"/>
    </row>
    <row r="512" s="1" customFormat="1" ht="14.25" spans="1:15">
      <c r="A512" s="18"/>
      <c r="B512" s="24"/>
      <c r="C512" s="127"/>
      <c r="D512" s="128"/>
      <c r="E512" s="25"/>
      <c r="F512" s="130"/>
      <c r="G512" s="130"/>
      <c r="H512" s="131"/>
      <c r="I512" s="50">
        <v>7900</v>
      </c>
      <c r="J512" s="76" t="s">
        <v>343</v>
      </c>
      <c r="K512" s="76" t="s">
        <v>344</v>
      </c>
      <c r="L512" s="76">
        <v>13905028991</v>
      </c>
      <c r="M512" s="140"/>
      <c r="N512" s="24"/>
      <c r="O512" s="102"/>
    </row>
    <row r="513" s="1" customFormat="1" ht="14.25" spans="1:15">
      <c r="A513" s="18"/>
      <c r="B513" s="28"/>
      <c r="C513" s="132"/>
      <c r="D513" s="133"/>
      <c r="E513" s="29"/>
      <c r="F513" s="135"/>
      <c r="G513" s="135"/>
      <c r="H513" s="136"/>
      <c r="I513" s="50" t="s">
        <v>403</v>
      </c>
      <c r="J513" s="76" t="s">
        <v>360</v>
      </c>
      <c r="K513" s="76"/>
      <c r="L513" s="76"/>
      <c r="M513" s="141"/>
      <c r="N513" s="28"/>
      <c r="O513" s="103"/>
    </row>
    <row r="514" s="1" customFormat="1" ht="14.25" spans="1:15">
      <c r="A514" s="18"/>
      <c r="B514" s="20"/>
      <c r="C514" s="122" t="s">
        <v>404</v>
      </c>
      <c r="D514" s="123"/>
      <c r="E514" s="21" t="s">
        <v>398</v>
      </c>
      <c r="F514" s="125">
        <v>2</v>
      </c>
      <c r="G514" s="125" t="str">
        <f>I517</f>
        <v>7267.000</v>
      </c>
      <c r="H514" s="126">
        <f>F514*G514</f>
        <v>14534</v>
      </c>
      <c r="I514" s="50">
        <v>9500</v>
      </c>
      <c r="J514" s="76" t="s">
        <v>339</v>
      </c>
      <c r="K514" s="76" t="s">
        <v>340</v>
      </c>
      <c r="L514" s="76">
        <v>13810854067</v>
      </c>
      <c r="M514" s="139" t="s">
        <v>32</v>
      </c>
      <c r="N514" s="20" t="str">
        <f>G514</f>
        <v>7267.000</v>
      </c>
      <c r="O514" s="101"/>
    </row>
    <row r="515" s="1" customFormat="1" ht="14.25" spans="1:15">
      <c r="A515" s="18"/>
      <c r="B515" s="24"/>
      <c r="C515" s="127"/>
      <c r="D515" s="128"/>
      <c r="E515" s="25"/>
      <c r="F515" s="130"/>
      <c r="G515" s="130"/>
      <c r="H515" s="131"/>
      <c r="I515" s="50">
        <v>8800</v>
      </c>
      <c r="J515" s="76" t="s">
        <v>341</v>
      </c>
      <c r="K515" s="76" t="s">
        <v>342</v>
      </c>
      <c r="L515" s="76">
        <v>18006076585</v>
      </c>
      <c r="M515" s="140"/>
      <c r="N515" s="24"/>
      <c r="O515" s="102"/>
    </row>
    <row r="516" s="1" customFormat="1" ht="14.25" spans="1:15">
      <c r="A516" s="18"/>
      <c r="B516" s="24"/>
      <c r="C516" s="127"/>
      <c r="D516" s="128"/>
      <c r="E516" s="25"/>
      <c r="F516" s="130"/>
      <c r="G516" s="130"/>
      <c r="H516" s="131"/>
      <c r="I516" s="50">
        <v>7900</v>
      </c>
      <c r="J516" s="76" t="s">
        <v>343</v>
      </c>
      <c r="K516" s="76" t="s">
        <v>344</v>
      </c>
      <c r="L516" s="76">
        <v>13905028991</v>
      </c>
      <c r="M516" s="140"/>
      <c r="N516" s="24"/>
      <c r="O516" s="102"/>
    </row>
    <row r="517" s="1" customFormat="1" ht="14.25" spans="1:15">
      <c r="A517" s="18"/>
      <c r="B517" s="28"/>
      <c r="C517" s="132"/>
      <c r="D517" s="133"/>
      <c r="E517" s="29"/>
      <c r="F517" s="135"/>
      <c r="G517" s="135"/>
      <c r="H517" s="136"/>
      <c r="I517" s="50" t="s">
        <v>403</v>
      </c>
      <c r="J517" s="76" t="s">
        <v>360</v>
      </c>
      <c r="K517" s="76"/>
      <c r="L517" s="76"/>
      <c r="M517" s="141"/>
      <c r="N517" s="28"/>
      <c r="O517" s="103"/>
    </row>
    <row r="518" s="1" customFormat="1" ht="14.25" spans="1:15">
      <c r="A518" s="18"/>
      <c r="B518" s="20"/>
      <c r="C518" s="122" t="s">
        <v>405</v>
      </c>
      <c r="D518" s="123"/>
      <c r="E518" s="21" t="s">
        <v>144</v>
      </c>
      <c r="F518" s="125" t="s">
        <v>406</v>
      </c>
      <c r="G518" s="125" t="str">
        <f>I521</f>
        <v>6500.000</v>
      </c>
      <c r="H518" s="126">
        <f>F518*G518</f>
        <v>208000</v>
      </c>
      <c r="I518" s="50">
        <v>8500</v>
      </c>
      <c r="J518" s="76" t="s">
        <v>339</v>
      </c>
      <c r="K518" s="76" t="s">
        <v>340</v>
      </c>
      <c r="L518" s="76">
        <v>13810854067</v>
      </c>
      <c r="M518" s="139" t="s">
        <v>32</v>
      </c>
      <c r="N518" s="20" t="str">
        <f>G518</f>
        <v>6500.000</v>
      </c>
      <c r="O518" s="101"/>
    </row>
    <row r="519" s="1" customFormat="1" ht="14.25" spans="1:15">
      <c r="A519" s="18"/>
      <c r="B519" s="24"/>
      <c r="C519" s="127"/>
      <c r="D519" s="128"/>
      <c r="E519" s="25"/>
      <c r="F519" s="130"/>
      <c r="G519" s="130"/>
      <c r="H519" s="131"/>
      <c r="I519" s="50">
        <v>7800</v>
      </c>
      <c r="J519" s="76" t="s">
        <v>341</v>
      </c>
      <c r="K519" s="76" t="s">
        <v>342</v>
      </c>
      <c r="L519" s="76">
        <v>18006076585</v>
      </c>
      <c r="M519" s="140"/>
      <c r="N519" s="24"/>
      <c r="O519" s="102"/>
    </row>
    <row r="520" s="1" customFormat="1" ht="14.25" spans="1:15">
      <c r="A520" s="18"/>
      <c r="B520" s="24"/>
      <c r="C520" s="127"/>
      <c r="D520" s="128"/>
      <c r="E520" s="25"/>
      <c r="F520" s="130"/>
      <c r="G520" s="130"/>
      <c r="H520" s="131"/>
      <c r="I520" s="50">
        <v>6900</v>
      </c>
      <c r="J520" s="76" t="s">
        <v>343</v>
      </c>
      <c r="K520" s="76" t="s">
        <v>344</v>
      </c>
      <c r="L520" s="76">
        <v>13905028991</v>
      </c>
      <c r="M520" s="140"/>
      <c r="N520" s="24"/>
      <c r="O520" s="102"/>
    </row>
    <row r="521" s="1" customFormat="1" ht="14.25" spans="1:15">
      <c r="A521" s="18"/>
      <c r="B521" s="28"/>
      <c r="C521" s="132"/>
      <c r="D521" s="133"/>
      <c r="E521" s="29"/>
      <c r="F521" s="135"/>
      <c r="G521" s="135"/>
      <c r="H521" s="136"/>
      <c r="I521" s="50" t="s">
        <v>407</v>
      </c>
      <c r="J521" s="76" t="s">
        <v>360</v>
      </c>
      <c r="K521" s="76"/>
      <c r="L521" s="76"/>
      <c r="M521" s="141"/>
      <c r="N521" s="28"/>
      <c r="O521" s="103"/>
    </row>
    <row r="522" s="1" customFormat="1" ht="14.25" spans="1:15">
      <c r="A522" s="18"/>
      <c r="B522" s="20"/>
      <c r="C522" s="122" t="s">
        <v>408</v>
      </c>
      <c r="D522" s="123"/>
      <c r="E522" s="21" t="s">
        <v>144</v>
      </c>
      <c r="F522" s="125">
        <v>7</v>
      </c>
      <c r="G522" s="125">
        <f>I525</f>
        <v>150</v>
      </c>
      <c r="H522" s="126">
        <f>F522*G522</f>
        <v>1050</v>
      </c>
      <c r="I522" s="50">
        <v>310</v>
      </c>
      <c r="J522" s="76" t="s">
        <v>339</v>
      </c>
      <c r="K522" s="76" t="s">
        <v>340</v>
      </c>
      <c r="L522" s="76">
        <v>13810854067</v>
      </c>
      <c r="M522" s="139" t="s">
        <v>32</v>
      </c>
      <c r="N522" s="20">
        <f>G522</f>
        <v>150</v>
      </c>
      <c r="O522" s="101"/>
    </row>
    <row r="523" s="1" customFormat="1" ht="14.25" spans="1:15">
      <c r="A523" s="18"/>
      <c r="B523" s="24"/>
      <c r="C523" s="127"/>
      <c r="D523" s="128"/>
      <c r="E523" s="25"/>
      <c r="F523" s="130"/>
      <c r="G523" s="130"/>
      <c r="H523" s="131"/>
      <c r="I523" s="50">
        <v>330</v>
      </c>
      <c r="J523" s="76" t="s">
        <v>341</v>
      </c>
      <c r="K523" s="76" t="s">
        <v>342</v>
      </c>
      <c r="L523" s="76">
        <v>18006076585</v>
      </c>
      <c r="M523" s="140"/>
      <c r="N523" s="24"/>
      <c r="O523" s="102"/>
    </row>
    <row r="524" s="1" customFormat="1" ht="14.25" spans="1:15">
      <c r="A524" s="18"/>
      <c r="B524" s="24"/>
      <c r="C524" s="127"/>
      <c r="D524" s="128"/>
      <c r="E524" s="25"/>
      <c r="F524" s="130"/>
      <c r="G524" s="130"/>
      <c r="H524" s="131"/>
      <c r="I524" s="50">
        <v>260</v>
      </c>
      <c r="J524" s="76" t="s">
        <v>343</v>
      </c>
      <c r="K524" s="76" t="s">
        <v>344</v>
      </c>
      <c r="L524" s="76">
        <v>13905028991</v>
      </c>
      <c r="M524" s="140"/>
      <c r="N524" s="24"/>
      <c r="O524" s="102"/>
    </row>
    <row r="525" s="1" customFormat="1" ht="14.25" spans="1:15">
      <c r="A525" s="18"/>
      <c r="B525" s="28"/>
      <c r="C525" s="132"/>
      <c r="D525" s="133"/>
      <c r="E525" s="29"/>
      <c r="F525" s="135"/>
      <c r="G525" s="135"/>
      <c r="H525" s="136"/>
      <c r="I525" s="50">
        <v>150</v>
      </c>
      <c r="J525" s="76" t="s">
        <v>360</v>
      </c>
      <c r="K525" s="76"/>
      <c r="L525" s="76"/>
      <c r="M525" s="141"/>
      <c r="N525" s="28"/>
      <c r="O525" s="103"/>
    </row>
    <row r="526" s="1" customFormat="1" ht="14.25" spans="1:15">
      <c r="A526" s="18"/>
      <c r="B526" s="20"/>
      <c r="C526" s="122" t="s">
        <v>409</v>
      </c>
      <c r="D526" s="123"/>
      <c r="E526" s="21" t="s">
        <v>180</v>
      </c>
      <c r="F526" s="125">
        <v>1</v>
      </c>
      <c r="G526" s="125">
        <f>I529</f>
        <v>2000</v>
      </c>
      <c r="H526" s="126">
        <f>F526*G526</f>
        <v>2000</v>
      </c>
      <c r="I526" s="50">
        <v>3100</v>
      </c>
      <c r="J526" s="76" t="s">
        <v>339</v>
      </c>
      <c r="K526" s="76" t="s">
        <v>340</v>
      </c>
      <c r="L526" s="76">
        <v>13810854067</v>
      </c>
      <c r="M526" s="139" t="s">
        <v>32</v>
      </c>
      <c r="N526" s="20">
        <f>G526</f>
        <v>2000</v>
      </c>
      <c r="O526" s="101"/>
    </row>
    <row r="527" s="1" customFormat="1" ht="14.25" spans="1:15">
      <c r="A527" s="18"/>
      <c r="B527" s="24"/>
      <c r="C527" s="127"/>
      <c r="D527" s="128"/>
      <c r="E527" s="25"/>
      <c r="F527" s="130"/>
      <c r="G527" s="130"/>
      <c r="H527" s="131"/>
      <c r="I527" s="50">
        <v>2950</v>
      </c>
      <c r="J527" s="76" t="s">
        <v>341</v>
      </c>
      <c r="K527" s="76" t="s">
        <v>342</v>
      </c>
      <c r="L527" s="76">
        <v>18006076585</v>
      </c>
      <c r="M527" s="140"/>
      <c r="N527" s="24"/>
      <c r="O527" s="102"/>
    </row>
    <row r="528" s="1" customFormat="1" ht="14.25" spans="1:15">
      <c r="A528" s="18"/>
      <c r="B528" s="24"/>
      <c r="C528" s="127"/>
      <c r="D528" s="128"/>
      <c r="E528" s="25"/>
      <c r="F528" s="130"/>
      <c r="G528" s="130"/>
      <c r="H528" s="131"/>
      <c r="I528" s="50">
        <v>2650</v>
      </c>
      <c r="J528" s="76" t="s">
        <v>343</v>
      </c>
      <c r="K528" s="76" t="s">
        <v>344</v>
      </c>
      <c r="L528" s="76">
        <v>13905028991</v>
      </c>
      <c r="M528" s="140"/>
      <c r="N528" s="24"/>
      <c r="O528" s="102"/>
    </row>
    <row r="529" s="1" customFormat="1" ht="14.25" spans="1:15">
      <c r="A529" s="18"/>
      <c r="B529" s="28"/>
      <c r="C529" s="132"/>
      <c r="D529" s="133"/>
      <c r="E529" s="29"/>
      <c r="F529" s="135"/>
      <c r="G529" s="135"/>
      <c r="H529" s="136"/>
      <c r="I529" s="50">
        <v>2000</v>
      </c>
      <c r="J529" s="76" t="s">
        <v>360</v>
      </c>
      <c r="K529" s="76"/>
      <c r="L529" s="76"/>
      <c r="M529" s="141"/>
      <c r="N529" s="28"/>
      <c r="O529" s="103"/>
    </row>
    <row r="530" s="1" customFormat="1" ht="14.25" spans="1:15">
      <c r="A530" s="18"/>
      <c r="B530" s="20"/>
      <c r="C530" s="122" t="s">
        <v>410</v>
      </c>
      <c r="D530" s="123"/>
      <c r="E530" s="21" t="s">
        <v>398</v>
      </c>
      <c r="F530" s="125">
        <v>12</v>
      </c>
      <c r="G530" s="125">
        <f>I533</f>
        <v>800</v>
      </c>
      <c r="H530" s="126">
        <f>F530*G530</f>
        <v>9600</v>
      </c>
      <c r="I530" s="50">
        <v>920</v>
      </c>
      <c r="J530" s="76" t="s">
        <v>339</v>
      </c>
      <c r="K530" s="76" t="s">
        <v>340</v>
      </c>
      <c r="L530" s="76">
        <v>13810854067</v>
      </c>
      <c r="M530" s="139" t="s">
        <v>32</v>
      </c>
      <c r="N530" s="20">
        <f>G530</f>
        <v>800</v>
      </c>
      <c r="O530" s="101"/>
    </row>
    <row r="531" s="1" customFormat="1" ht="14.25" spans="1:15">
      <c r="A531" s="18"/>
      <c r="B531" s="24"/>
      <c r="C531" s="127"/>
      <c r="D531" s="128"/>
      <c r="E531" s="25"/>
      <c r="F531" s="130"/>
      <c r="G531" s="130"/>
      <c r="H531" s="131"/>
      <c r="I531" s="50">
        <v>880</v>
      </c>
      <c r="J531" s="76" t="s">
        <v>341</v>
      </c>
      <c r="K531" s="76" t="s">
        <v>342</v>
      </c>
      <c r="L531" s="76">
        <v>18006076585</v>
      </c>
      <c r="M531" s="140"/>
      <c r="N531" s="24"/>
      <c r="O531" s="102"/>
    </row>
    <row r="532" s="1" customFormat="1" ht="14.25" spans="1:15">
      <c r="A532" s="18"/>
      <c r="B532" s="24"/>
      <c r="C532" s="127"/>
      <c r="D532" s="128"/>
      <c r="E532" s="25"/>
      <c r="F532" s="130"/>
      <c r="G532" s="130"/>
      <c r="H532" s="131"/>
      <c r="I532" s="50">
        <v>930</v>
      </c>
      <c r="J532" s="76" t="s">
        <v>343</v>
      </c>
      <c r="K532" s="76" t="s">
        <v>344</v>
      </c>
      <c r="L532" s="76">
        <v>13905028991</v>
      </c>
      <c r="M532" s="140"/>
      <c r="N532" s="24"/>
      <c r="O532" s="102"/>
    </row>
    <row r="533" s="1" customFormat="1" ht="14.25" spans="1:15">
      <c r="A533" s="18"/>
      <c r="B533" s="28"/>
      <c r="C533" s="132"/>
      <c r="D533" s="133"/>
      <c r="E533" s="29"/>
      <c r="F533" s="135"/>
      <c r="G533" s="135"/>
      <c r="H533" s="136"/>
      <c r="I533" s="50">
        <v>800</v>
      </c>
      <c r="J533" s="76" t="s">
        <v>360</v>
      </c>
      <c r="K533" s="76"/>
      <c r="L533" s="76"/>
      <c r="M533" s="141"/>
      <c r="N533" s="28"/>
      <c r="O533" s="103"/>
    </row>
    <row r="534" s="1" customFormat="1" ht="14.25" spans="1:15">
      <c r="A534" s="18"/>
      <c r="B534" s="20"/>
      <c r="C534" s="122" t="s">
        <v>411</v>
      </c>
      <c r="D534" s="123"/>
      <c r="E534" s="21" t="s">
        <v>398</v>
      </c>
      <c r="F534" s="125">
        <v>1</v>
      </c>
      <c r="G534" s="125" t="str">
        <f>I537</f>
        <v>14555.000</v>
      </c>
      <c r="H534" s="126">
        <f>F534*G534</f>
        <v>14555</v>
      </c>
      <c r="I534" s="50">
        <v>17500</v>
      </c>
      <c r="J534" s="76" t="s">
        <v>339</v>
      </c>
      <c r="K534" s="76" t="s">
        <v>340</v>
      </c>
      <c r="L534" s="76">
        <v>13810854067</v>
      </c>
      <c r="M534" s="139" t="s">
        <v>32</v>
      </c>
      <c r="N534" s="20" t="str">
        <f>G534</f>
        <v>14555.000</v>
      </c>
      <c r="O534" s="101"/>
    </row>
    <row r="535" s="1" customFormat="1" ht="14.25" spans="1:15">
      <c r="A535" s="18"/>
      <c r="B535" s="24"/>
      <c r="C535" s="127"/>
      <c r="D535" s="128"/>
      <c r="E535" s="25"/>
      <c r="F535" s="130"/>
      <c r="G535" s="130"/>
      <c r="H535" s="131"/>
      <c r="I535" s="50">
        <v>16800</v>
      </c>
      <c r="J535" s="76" t="s">
        <v>341</v>
      </c>
      <c r="K535" s="76" t="s">
        <v>342</v>
      </c>
      <c r="L535" s="76">
        <v>18006076585</v>
      </c>
      <c r="M535" s="140"/>
      <c r="N535" s="24"/>
      <c r="O535" s="102"/>
    </row>
    <row r="536" s="1" customFormat="1" ht="14.25" spans="1:15">
      <c r="A536" s="18"/>
      <c r="B536" s="24"/>
      <c r="C536" s="127"/>
      <c r="D536" s="128"/>
      <c r="E536" s="25"/>
      <c r="F536" s="130"/>
      <c r="G536" s="130"/>
      <c r="H536" s="131"/>
      <c r="I536" s="50">
        <v>15600</v>
      </c>
      <c r="J536" s="76" t="s">
        <v>343</v>
      </c>
      <c r="K536" s="76" t="s">
        <v>344</v>
      </c>
      <c r="L536" s="76">
        <v>13905028991</v>
      </c>
      <c r="M536" s="140"/>
      <c r="N536" s="24"/>
      <c r="O536" s="102"/>
    </row>
    <row r="537" s="1" customFormat="1" ht="14.25" spans="1:15">
      <c r="A537" s="18"/>
      <c r="B537" s="28"/>
      <c r="C537" s="132"/>
      <c r="D537" s="133"/>
      <c r="E537" s="29"/>
      <c r="F537" s="135"/>
      <c r="G537" s="135"/>
      <c r="H537" s="136"/>
      <c r="I537" s="50" t="s">
        <v>412</v>
      </c>
      <c r="J537" s="76" t="s">
        <v>360</v>
      </c>
      <c r="K537" s="76"/>
      <c r="L537" s="76"/>
      <c r="M537" s="141"/>
      <c r="N537" s="28"/>
      <c r="O537" s="103"/>
    </row>
    <row r="538" s="1" customFormat="1" ht="14.25" spans="1:15">
      <c r="A538" s="18"/>
      <c r="B538" s="20"/>
      <c r="C538" s="122" t="s">
        <v>413</v>
      </c>
      <c r="D538" s="123"/>
      <c r="E538" s="21" t="s">
        <v>398</v>
      </c>
      <c r="F538" s="125">
        <v>1</v>
      </c>
      <c r="G538" s="125" t="str">
        <f>I541</f>
        <v>16170.000</v>
      </c>
      <c r="H538" s="126">
        <f>F538*G538</f>
        <v>16170</v>
      </c>
      <c r="I538" s="50">
        <v>21000</v>
      </c>
      <c r="J538" s="76" t="s">
        <v>339</v>
      </c>
      <c r="K538" s="76" t="s">
        <v>340</v>
      </c>
      <c r="L538" s="76">
        <v>13810854067</v>
      </c>
      <c r="M538" s="139" t="s">
        <v>32</v>
      </c>
      <c r="N538" s="20" t="str">
        <f>G538</f>
        <v>16170.000</v>
      </c>
      <c r="O538" s="101"/>
    </row>
    <row r="539" s="1" customFormat="1" ht="14.25" spans="1:15">
      <c r="A539" s="18"/>
      <c r="B539" s="24"/>
      <c r="C539" s="127"/>
      <c r="D539" s="128"/>
      <c r="E539" s="25"/>
      <c r="F539" s="130"/>
      <c r="G539" s="130"/>
      <c r="H539" s="131"/>
      <c r="I539" s="50">
        <v>22500</v>
      </c>
      <c r="J539" s="76" t="s">
        <v>341</v>
      </c>
      <c r="K539" s="76" t="s">
        <v>342</v>
      </c>
      <c r="L539" s="76">
        <v>18006076585</v>
      </c>
      <c r="M539" s="140"/>
      <c r="N539" s="24"/>
      <c r="O539" s="102"/>
    </row>
    <row r="540" s="1" customFormat="1" ht="14.25" spans="1:15">
      <c r="A540" s="18"/>
      <c r="B540" s="24"/>
      <c r="C540" s="127"/>
      <c r="D540" s="128"/>
      <c r="E540" s="25"/>
      <c r="F540" s="130"/>
      <c r="G540" s="130"/>
      <c r="H540" s="131"/>
      <c r="I540" s="50">
        <v>17800</v>
      </c>
      <c r="J540" s="76" t="s">
        <v>343</v>
      </c>
      <c r="K540" s="76" t="s">
        <v>344</v>
      </c>
      <c r="L540" s="76">
        <v>13905028991</v>
      </c>
      <c r="M540" s="140"/>
      <c r="N540" s="24"/>
      <c r="O540" s="102"/>
    </row>
    <row r="541" s="1" customFormat="1" ht="14.25" spans="1:15">
      <c r="A541" s="18"/>
      <c r="B541" s="28"/>
      <c r="C541" s="132"/>
      <c r="D541" s="133"/>
      <c r="E541" s="29"/>
      <c r="F541" s="135"/>
      <c r="G541" s="135"/>
      <c r="H541" s="136"/>
      <c r="I541" s="50" t="s">
        <v>414</v>
      </c>
      <c r="J541" s="76" t="s">
        <v>360</v>
      </c>
      <c r="K541" s="76"/>
      <c r="L541" s="76"/>
      <c r="M541" s="141"/>
      <c r="N541" s="28"/>
      <c r="O541" s="103"/>
    </row>
    <row r="542" s="1" customFormat="1" ht="14.25" spans="1:15">
      <c r="A542" s="18"/>
      <c r="B542" s="20"/>
      <c r="C542" s="122" t="s">
        <v>415</v>
      </c>
      <c r="D542" s="123"/>
      <c r="E542" s="21" t="s">
        <v>398</v>
      </c>
      <c r="F542" s="125">
        <v>2</v>
      </c>
      <c r="G542" s="125" t="str">
        <f>I545</f>
        <v>18600.000</v>
      </c>
      <c r="H542" s="126">
        <f>F542*G542</f>
        <v>37200</v>
      </c>
      <c r="I542" s="50">
        <v>24500</v>
      </c>
      <c r="J542" s="76" t="s">
        <v>339</v>
      </c>
      <c r="K542" s="76" t="s">
        <v>340</v>
      </c>
      <c r="L542" s="76">
        <v>13810854067</v>
      </c>
      <c r="M542" s="139" t="s">
        <v>32</v>
      </c>
      <c r="N542" s="20" t="str">
        <f>G542</f>
        <v>18600.000</v>
      </c>
      <c r="O542" s="101"/>
    </row>
    <row r="543" s="1" customFormat="1" ht="14.25" spans="1:15">
      <c r="A543" s="18"/>
      <c r="B543" s="24"/>
      <c r="C543" s="127"/>
      <c r="D543" s="128"/>
      <c r="E543" s="25"/>
      <c r="F543" s="130"/>
      <c r="G543" s="130"/>
      <c r="H543" s="131"/>
      <c r="I543" s="50">
        <v>26500</v>
      </c>
      <c r="J543" s="76" t="s">
        <v>341</v>
      </c>
      <c r="K543" s="76" t="s">
        <v>342</v>
      </c>
      <c r="L543" s="76">
        <v>18006076585</v>
      </c>
      <c r="M543" s="140"/>
      <c r="N543" s="24"/>
      <c r="O543" s="102"/>
    </row>
    <row r="544" s="1" customFormat="1" ht="14.25" spans="1:15">
      <c r="A544" s="18"/>
      <c r="B544" s="24"/>
      <c r="C544" s="127"/>
      <c r="D544" s="128"/>
      <c r="E544" s="25"/>
      <c r="F544" s="130"/>
      <c r="G544" s="130"/>
      <c r="H544" s="131"/>
      <c r="I544" s="50">
        <v>19800</v>
      </c>
      <c r="J544" s="76" t="s">
        <v>343</v>
      </c>
      <c r="K544" s="76" t="s">
        <v>344</v>
      </c>
      <c r="L544" s="76">
        <v>13905028991</v>
      </c>
      <c r="M544" s="140"/>
      <c r="N544" s="24"/>
      <c r="O544" s="102"/>
    </row>
    <row r="545" s="1" customFormat="1" ht="14.25" spans="1:15">
      <c r="A545" s="18"/>
      <c r="B545" s="28"/>
      <c r="C545" s="132"/>
      <c r="D545" s="133"/>
      <c r="E545" s="29"/>
      <c r="F545" s="135"/>
      <c r="G545" s="135"/>
      <c r="H545" s="136"/>
      <c r="I545" s="50" t="s">
        <v>416</v>
      </c>
      <c r="J545" s="76" t="s">
        <v>360</v>
      </c>
      <c r="K545" s="76"/>
      <c r="L545" s="76"/>
      <c r="M545" s="141"/>
      <c r="N545" s="28"/>
      <c r="O545" s="103"/>
    </row>
    <row r="546" s="1" customFormat="1" ht="14.25" spans="1:15">
      <c r="A546" s="18"/>
      <c r="B546" s="20"/>
      <c r="C546" s="122" t="s">
        <v>417</v>
      </c>
      <c r="D546" s="123"/>
      <c r="E546" s="21" t="s">
        <v>398</v>
      </c>
      <c r="F546" s="125">
        <v>1</v>
      </c>
      <c r="G546" s="125" t="str">
        <f>I549</f>
        <v>10220.000</v>
      </c>
      <c r="H546" s="126">
        <f>F546*G546</f>
        <v>10220</v>
      </c>
      <c r="I546" s="50">
        <v>14500</v>
      </c>
      <c r="J546" s="76" t="s">
        <v>339</v>
      </c>
      <c r="K546" s="76" t="s">
        <v>340</v>
      </c>
      <c r="L546" s="76">
        <v>13810854067</v>
      </c>
      <c r="M546" s="139" t="s">
        <v>32</v>
      </c>
      <c r="N546" s="20" t="str">
        <f>G546</f>
        <v>10220.000</v>
      </c>
      <c r="O546" s="101"/>
    </row>
    <row r="547" s="1" customFormat="1" ht="14.25" spans="1:15">
      <c r="A547" s="18"/>
      <c r="B547" s="24"/>
      <c r="C547" s="127"/>
      <c r="D547" s="128"/>
      <c r="E547" s="25"/>
      <c r="F547" s="130"/>
      <c r="G547" s="130"/>
      <c r="H547" s="131"/>
      <c r="I547" s="50">
        <v>16500</v>
      </c>
      <c r="J547" s="76" t="s">
        <v>341</v>
      </c>
      <c r="K547" s="76" t="s">
        <v>342</v>
      </c>
      <c r="L547" s="76">
        <v>18006076585</v>
      </c>
      <c r="M547" s="140"/>
      <c r="N547" s="24"/>
      <c r="O547" s="102"/>
    </row>
    <row r="548" s="1" customFormat="1" ht="14.25" spans="1:15">
      <c r="A548" s="18"/>
      <c r="B548" s="24"/>
      <c r="C548" s="127"/>
      <c r="D548" s="128"/>
      <c r="E548" s="25"/>
      <c r="F548" s="130"/>
      <c r="G548" s="130"/>
      <c r="H548" s="131"/>
      <c r="I548" s="50">
        <v>13500</v>
      </c>
      <c r="J548" s="76" t="s">
        <v>343</v>
      </c>
      <c r="K548" s="76" t="s">
        <v>344</v>
      </c>
      <c r="L548" s="76">
        <v>13905028991</v>
      </c>
      <c r="M548" s="140"/>
      <c r="N548" s="24"/>
      <c r="O548" s="102"/>
    </row>
    <row r="549" s="1" customFormat="1" ht="14.25" spans="1:15">
      <c r="A549" s="18"/>
      <c r="B549" s="28"/>
      <c r="C549" s="132"/>
      <c r="D549" s="133"/>
      <c r="E549" s="29"/>
      <c r="F549" s="135"/>
      <c r="G549" s="135"/>
      <c r="H549" s="136"/>
      <c r="I549" s="50" t="s">
        <v>418</v>
      </c>
      <c r="J549" s="76" t="s">
        <v>360</v>
      </c>
      <c r="K549" s="76"/>
      <c r="L549" s="76"/>
      <c r="M549" s="141"/>
      <c r="N549" s="28"/>
      <c r="O549" s="103"/>
    </row>
    <row r="550" s="1" customFormat="1" ht="14.25" spans="1:15">
      <c r="A550" s="18"/>
      <c r="B550" s="20"/>
      <c r="C550" s="122" t="s">
        <v>419</v>
      </c>
      <c r="D550" s="123"/>
      <c r="E550" s="21" t="s">
        <v>398</v>
      </c>
      <c r="F550" s="125">
        <v>1</v>
      </c>
      <c r="G550" s="125" t="str">
        <f>I553</f>
        <v>11242.000</v>
      </c>
      <c r="H550" s="126">
        <f>F550*G550</f>
        <v>11242</v>
      </c>
      <c r="I550" s="50">
        <v>16500</v>
      </c>
      <c r="J550" s="76" t="s">
        <v>339</v>
      </c>
      <c r="K550" s="76" t="s">
        <v>340</v>
      </c>
      <c r="L550" s="76">
        <v>13810854067</v>
      </c>
      <c r="M550" s="139" t="s">
        <v>32</v>
      </c>
      <c r="N550" s="20" t="str">
        <f>G550</f>
        <v>11242.000</v>
      </c>
      <c r="O550" s="101"/>
    </row>
    <row r="551" s="1" customFormat="1" ht="14.25" spans="1:15">
      <c r="A551" s="18"/>
      <c r="B551" s="24"/>
      <c r="C551" s="127"/>
      <c r="D551" s="128"/>
      <c r="E551" s="25"/>
      <c r="F551" s="130"/>
      <c r="G551" s="130"/>
      <c r="H551" s="131"/>
      <c r="I551" s="50">
        <v>13560</v>
      </c>
      <c r="J551" s="76" t="s">
        <v>341</v>
      </c>
      <c r="K551" s="76" t="s">
        <v>342</v>
      </c>
      <c r="L551" s="76">
        <v>18006076585</v>
      </c>
      <c r="M551" s="140"/>
      <c r="N551" s="24"/>
      <c r="O551" s="102"/>
    </row>
    <row r="552" s="1" customFormat="1" ht="14.25" spans="1:15">
      <c r="A552" s="18"/>
      <c r="B552" s="24"/>
      <c r="C552" s="127"/>
      <c r="D552" s="128"/>
      <c r="E552" s="25"/>
      <c r="F552" s="130"/>
      <c r="G552" s="130"/>
      <c r="H552" s="131"/>
      <c r="I552" s="50">
        <v>12980</v>
      </c>
      <c r="J552" s="76" t="s">
        <v>343</v>
      </c>
      <c r="K552" s="76" t="s">
        <v>344</v>
      </c>
      <c r="L552" s="76">
        <v>13905028991</v>
      </c>
      <c r="M552" s="140"/>
      <c r="N552" s="24"/>
      <c r="O552" s="102"/>
    </row>
    <row r="553" s="1" customFormat="1" ht="14.25" spans="1:15">
      <c r="A553" s="18"/>
      <c r="B553" s="28"/>
      <c r="C553" s="132"/>
      <c r="D553" s="133"/>
      <c r="E553" s="29"/>
      <c r="F553" s="135"/>
      <c r="G553" s="135"/>
      <c r="H553" s="136"/>
      <c r="I553" s="50" t="s">
        <v>420</v>
      </c>
      <c r="J553" s="76" t="s">
        <v>360</v>
      </c>
      <c r="K553" s="76"/>
      <c r="L553" s="76"/>
      <c r="M553" s="141"/>
      <c r="N553" s="28"/>
      <c r="O553" s="103"/>
    </row>
    <row r="554" s="1" customFormat="1" ht="14.25" spans="1:15">
      <c r="A554" s="18"/>
      <c r="B554" s="20"/>
      <c r="C554" s="122" t="s">
        <v>421</v>
      </c>
      <c r="D554" s="123"/>
      <c r="E554" s="21" t="s">
        <v>180</v>
      </c>
      <c r="F554" s="125" t="s">
        <v>422</v>
      </c>
      <c r="G554" s="125">
        <f>I557</f>
        <v>150</v>
      </c>
      <c r="H554" s="126">
        <f>F554*G554</f>
        <v>450</v>
      </c>
      <c r="I554" s="50">
        <v>190</v>
      </c>
      <c r="J554" s="76" t="s">
        <v>339</v>
      </c>
      <c r="K554" s="76" t="s">
        <v>340</v>
      </c>
      <c r="L554" s="76">
        <v>13810854067</v>
      </c>
      <c r="M554" s="139" t="s">
        <v>32</v>
      </c>
      <c r="N554" s="20">
        <f>G554</f>
        <v>150</v>
      </c>
      <c r="O554" s="101"/>
    </row>
    <row r="555" s="1" customFormat="1" ht="14.25" spans="1:15">
      <c r="A555" s="18"/>
      <c r="B555" s="24"/>
      <c r="C555" s="127"/>
      <c r="D555" s="128"/>
      <c r="E555" s="25"/>
      <c r="F555" s="130"/>
      <c r="G555" s="130"/>
      <c r="H555" s="131"/>
      <c r="I555" s="50">
        <v>185</v>
      </c>
      <c r="J555" s="76" t="s">
        <v>341</v>
      </c>
      <c r="K555" s="76" t="s">
        <v>342</v>
      </c>
      <c r="L555" s="76">
        <v>18006076585</v>
      </c>
      <c r="M555" s="140"/>
      <c r="N555" s="24"/>
      <c r="O555" s="102"/>
    </row>
    <row r="556" s="1" customFormat="1" ht="14.25" spans="1:15">
      <c r="A556" s="18"/>
      <c r="B556" s="24"/>
      <c r="C556" s="127"/>
      <c r="D556" s="128"/>
      <c r="E556" s="25"/>
      <c r="F556" s="130"/>
      <c r="G556" s="130"/>
      <c r="H556" s="131"/>
      <c r="I556" s="50">
        <v>173</v>
      </c>
      <c r="J556" s="76" t="s">
        <v>343</v>
      </c>
      <c r="K556" s="76" t="s">
        <v>344</v>
      </c>
      <c r="L556" s="76">
        <v>13905028991</v>
      </c>
      <c r="M556" s="140"/>
      <c r="N556" s="24"/>
      <c r="O556" s="102"/>
    </row>
    <row r="557" s="1" customFormat="1" ht="14.25" spans="1:15">
      <c r="A557" s="18"/>
      <c r="B557" s="28"/>
      <c r="C557" s="132"/>
      <c r="D557" s="133"/>
      <c r="E557" s="29"/>
      <c r="F557" s="135"/>
      <c r="G557" s="135"/>
      <c r="H557" s="136"/>
      <c r="I557" s="50">
        <v>150</v>
      </c>
      <c r="J557" s="76" t="s">
        <v>360</v>
      </c>
      <c r="K557" s="76"/>
      <c r="L557" s="76"/>
      <c r="M557" s="141"/>
      <c r="N557" s="28"/>
      <c r="O557" s="103"/>
    </row>
    <row r="558" s="1" customFormat="1" ht="14.25" spans="1:15">
      <c r="A558" s="18"/>
      <c r="B558" s="20"/>
      <c r="C558" s="122" t="s">
        <v>423</v>
      </c>
      <c r="D558" s="123"/>
      <c r="E558" s="21" t="s">
        <v>144</v>
      </c>
      <c r="F558" s="125" t="s">
        <v>424</v>
      </c>
      <c r="G558" s="125">
        <f>I561</f>
        <v>150</v>
      </c>
      <c r="H558" s="126">
        <f>F558*G558</f>
        <v>7800</v>
      </c>
      <c r="I558" s="50">
        <v>190</v>
      </c>
      <c r="J558" s="76" t="s">
        <v>339</v>
      </c>
      <c r="K558" s="76" t="s">
        <v>340</v>
      </c>
      <c r="L558" s="76">
        <v>13810854067</v>
      </c>
      <c r="M558" s="139" t="s">
        <v>32</v>
      </c>
      <c r="N558" s="20">
        <f>G558</f>
        <v>150</v>
      </c>
      <c r="O558" s="101"/>
    </row>
    <row r="559" s="1" customFormat="1" ht="14.25" spans="1:15">
      <c r="A559" s="18"/>
      <c r="B559" s="24"/>
      <c r="C559" s="127"/>
      <c r="D559" s="128"/>
      <c r="E559" s="25"/>
      <c r="F559" s="130"/>
      <c r="G559" s="130"/>
      <c r="H559" s="131"/>
      <c r="I559" s="50">
        <v>185</v>
      </c>
      <c r="J559" s="76" t="s">
        <v>341</v>
      </c>
      <c r="K559" s="76" t="s">
        <v>342</v>
      </c>
      <c r="L559" s="76">
        <v>18006076585</v>
      </c>
      <c r="M559" s="140"/>
      <c r="N559" s="24"/>
      <c r="O559" s="102"/>
    </row>
    <row r="560" s="1" customFormat="1" ht="14.25" spans="1:15">
      <c r="A560" s="18"/>
      <c r="B560" s="24"/>
      <c r="C560" s="127"/>
      <c r="D560" s="128"/>
      <c r="E560" s="25"/>
      <c r="F560" s="130"/>
      <c r="G560" s="130"/>
      <c r="H560" s="131"/>
      <c r="I560" s="50">
        <v>173</v>
      </c>
      <c r="J560" s="76" t="s">
        <v>343</v>
      </c>
      <c r="K560" s="76" t="s">
        <v>344</v>
      </c>
      <c r="L560" s="76">
        <v>13905028991</v>
      </c>
      <c r="M560" s="140"/>
      <c r="N560" s="24"/>
      <c r="O560" s="102"/>
    </row>
    <row r="561" s="1" customFormat="1" ht="14.25" spans="1:15">
      <c r="A561" s="18"/>
      <c r="B561" s="28"/>
      <c r="C561" s="132"/>
      <c r="D561" s="133"/>
      <c r="E561" s="29"/>
      <c r="F561" s="135"/>
      <c r="G561" s="135"/>
      <c r="H561" s="136"/>
      <c r="I561" s="50">
        <v>150</v>
      </c>
      <c r="J561" s="76" t="s">
        <v>360</v>
      </c>
      <c r="K561" s="76"/>
      <c r="L561" s="76"/>
      <c r="M561" s="141"/>
      <c r="N561" s="28"/>
      <c r="O561" s="103"/>
    </row>
    <row r="562" s="1" customFormat="1" ht="14.25" spans="1:15">
      <c r="A562" s="18"/>
      <c r="B562" s="20"/>
      <c r="C562" s="122" t="s">
        <v>425</v>
      </c>
      <c r="D562" s="123"/>
      <c r="E562" s="21" t="s">
        <v>144</v>
      </c>
      <c r="F562" s="125">
        <v>20</v>
      </c>
      <c r="G562" s="125">
        <f>I565</f>
        <v>1700</v>
      </c>
      <c r="H562" s="126">
        <f>F562*G562</f>
        <v>34000</v>
      </c>
      <c r="I562" s="50">
        <v>2300</v>
      </c>
      <c r="J562" s="76" t="s">
        <v>339</v>
      </c>
      <c r="K562" s="76" t="s">
        <v>340</v>
      </c>
      <c r="L562" s="76">
        <v>13810854067</v>
      </c>
      <c r="M562" s="139" t="s">
        <v>32</v>
      </c>
      <c r="N562" s="20">
        <f>G562</f>
        <v>1700</v>
      </c>
      <c r="O562" s="101"/>
    </row>
    <row r="563" s="1" customFormat="1" ht="14.25" spans="1:15">
      <c r="A563" s="18"/>
      <c r="B563" s="24"/>
      <c r="C563" s="127"/>
      <c r="D563" s="128"/>
      <c r="E563" s="25"/>
      <c r="F563" s="130"/>
      <c r="G563" s="130"/>
      <c r="H563" s="131"/>
      <c r="I563" s="50">
        <v>2900</v>
      </c>
      <c r="J563" s="76" t="s">
        <v>341</v>
      </c>
      <c r="K563" s="76" t="s">
        <v>342</v>
      </c>
      <c r="L563" s="76">
        <v>18006076585</v>
      </c>
      <c r="M563" s="140"/>
      <c r="N563" s="24"/>
      <c r="O563" s="102"/>
    </row>
    <row r="564" s="1" customFormat="1" ht="14.25" spans="1:15">
      <c r="A564" s="18"/>
      <c r="B564" s="24"/>
      <c r="C564" s="127"/>
      <c r="D564" s="128"/>
      <c r="E564" s="25"/>
      <c r="F564" s="130"/>
      <c r="G564" s="130"/>
      <c r="H564" s="131"/>
      <c r="I564" s="50">
        <v>1850</v>
      </c>
      <c r="J564" s="76" t="s">
        <v>343</v>
      </c>
      <c r="K564" s="76" t="s">
        <v>344</v>
      </c>
      <c r="L564" s="76">
        <v>13905028991</v>
      </c>
      <c r="M564" s="140"/>
      <c r="N564" s="24"/>
      <c r="O564" s="102"/>
    </row>
    <row r="565" s="1" customFormat="1" ht="14.25" spans="1:15">
      <c r="A565" s="18"/>
      <c r="B565" s="28"/>
      <c r="C565" s="132"/>
      <c r="D565" s="133"/>
      <c r="E565" s="29"/>
      <c r="F565" s="135"/>
      <c r="G565" s="135"/>
      <c r="H565" s="136"/>
      <c r="I565" s="50">
        <v>1700</v>
      </c>
      <c r="J565" s="76" t="s">
        <v>360</v>
      </c>
      <c r="K565" s="76"/>
      <c r="L565" s="76"/>
      <c r="M565" s="141"/>
      <c r="N565" s="28"/>
      <c r="O565" s="103"/>
    </row>
    <row r="566" s="1" customFormat="1" ht="16.5" spans="1:15">
      <c r="A566" s="18"/>
      <c r="B566" s="52">
        <v>188</v>
      </c>
      <c r="C566" s="50" t="s">
        <v>426</v>
      </c>
      <c r="D566" s="145" t="s">
        <v>427</v>
      </c>
      <c r="E566" s="52" t="s">
        <v>428</v>
      </c>
      <c r="F566" s="52">
        <v>954.604</v>
      </c>
      <c r="G566" s="146">
        <v>35</v>
      </c>
      <c r="H566" s="54">
        <f>F566*G566</f>
        <v>33411.14</v>
      </c>
      <c r="I566" s="104">
        <v>59.84</v>
      </c>
      <c r="J566" s="118" t="s">
        <v>429</v>
      </c>
      <c r="K566" s="90" t="s">
        <v>430</v>
      </c>
      <c r="L566" s="90">
        <v>15280641495</v>
      </c>
      <c r="M566" s="21" t="s">
        <v>32</v>
      </c>
      <c r="N566" s="146">
        <f>G566</f>
        <v>35</v>
      </c>
      <c r="O566" s="119"/>
    </row>
    <row r="567" s="1" customFormat="1" ht="16.5" spans="1:15">
      <c r="A567" s="18"/>
      <c r="B567" s="52"/>
      <c r="C567" s="50"/>
      <c r="D567" s="145"/>
      <c r="E567" s="52"/>
      <c r="F567" s="52"/>
      <c r="G567" s="146"/>
      <c r="H567" s="54"/>
      <c r="I567" s="104">
        <v>51.4</v>
      </c>
      <c r="J567" s="118" t="s">
        <v>39</v>
      </c>
      <c r="K567" s="90" t="s">
        <v>40</v>
      </c>
      <c r="L567" s="90">
        <v>18850558266</v>
      </c>
      <c r="M567" s="25"/>
      <c r="N567" s="146"/>
      <c r="O567" s="119"/>
    </row>
    <row r="568" s="1" customFormat="1" ht="16.5" spans="1:15">
      <c r="A568" s="18"/>
      <c r="B568" s="52"/>
      <c r="C568" s="50"/>
      <c r="D568" s="145"/>
      <c r="E568" s="52"/>
      <c r="F568" s="52"/>
      <c r="G568" s="146"/>
      <c r="H568" s="54"/>
      <c r="I568" s="104">
        <v>61.07</v>
      </c>
      <c r="J568" s="118" t="s">
        <v>431</v>
      </c>
      <c r="K568" s="90" t="s">
        <v>432</v>
      </c>
      <c r="L568" s="90">
        <v>15859035307</v>
      </c>
      <c r="M568" s="25"/>
      <c r="N568" s="146"/>
      <c r="O568" s="119"/>
    </row>
    <row r="569" s="1" customFormat="1" ht="16.5" spans="1:15">
      <c r="A569" s="18"/>
      <c r="B569" s="52"/>
      <c r="C569" s="50"/>
      <c r="D569" s="145"/>
      <c r="E569" s="52"/>
      <c r="F569" s="52"/>
      <c r="G569" s="146"/>
      <c r="H569" s="54"/>
      <c r="I569" s="104">
        <v>35</v>
      </c>
      <c r="J569" s="151" t="s">
        <v>98</v>
      </c>
      <c r="K569" s="97"/>
      <c r="L569" s="152"/>
      <c r="M569" s="29"/>
      <c r="N569" s="146"/>
      <c r="O569" s="119"/>
    </row>
    <row r="570" s="1" customFormat="1" ht="16.5" spans="1:15">
      <c r="A570" s="18"/>
      <c r="B570" s="52">
        <v>189</v>
      </c>
      <c r="C570" s="50" t="s">
        <v>426</v>
      </c>
      <c r="D570" s="145" t="s">
        <v>433</v>
      </c>
      <c r="E570" s="52" t="s">
        <v>428</v>
      </c>
      <c r="F570" s="52">
        <v>876.6009762378</v>
      </c>
      <c r="G570" s="146">
        <v>70.9</v>
      </c>
      <c r="H570" s="54">
        <f>F570*G570</f>
        <v>62151.00921526</v>
      </c>
      <c r="I570" s="104">
        <v>89.17</v>
      </c>
      <c r="J570" s="118" t="s">
        <v>429</v>
      </c>
      <c r="K570" s="90" t="s">
        <v>430</v>
      </c>
      <c r="L570" s="90">
        <v>15280641495</v>
      </c>
      <c r="M570" s="21" t="s">
        <v>32</v>
      </c>
      <c r="N570" s="52">
        <f>G570</f>
        <v>70.9</v>
      </c>
      <c r="O570" s="119"/>
    </row>
    <row r="571" s="1" customFormat="1" ht="16.5" spans="1:15">
      <c r="A571" s="18"/>
      <c r="B571" s="52"/>
      <c r="C571" s="50"/>
      <c r="D571" s="145"/>
      <c r="E571" s="52"/>
      <c r="F571" s="52"/>
      <c r="G571" s="146"/>
      <c r="H571" s="54"/>
      <c r="I571" s="104">
        <v>70.9</v>
      </c>
      <c r="J571" s="118" t="s">
        <v>39</v>
      </c>
      <c r="K571" s="90" t="s">
        <v>40</v>
      </c>
      <c r="L571" s="90">
        <v>18850558266</v>
      </c>
      <c r="M571" s="25"/>
      <c r="N571" s="52"/>
      <c r="O571" s="119"/>
    </row>
    <row r="572" s="1" customFormat="1" ht="16.5" spans="1:15">
      <c r="A572" s="18"/>
      <c r="B572" s="52"/>
      <c r="C572" s="50"/>
      <c r="D572" s="145"/>
      <c r="E572" s="52"/>
      <c r="F572" s="52"/>
      <c r="G572" s="146"/>
      <c r="H572" s="54"/>
      <c r="I572" s="104">
        <v>89</v>
      </c>
      <c r="J572" s="118" t="s">
        <v>431</v>
      </c>
      <c r="K572" s="90" t="s">
        <v>432</v>
      </c>
      <c r="L572" s="90">
        <v>15859035307</v>
      </c>
      <c r="M572" s="25"/>
      <c r="N572" s="52"/>
      <c r="O572" s="119"/>
    </row>
    <row r="573" s="1" customFormat="1" ht="16.5" spans="1:15">
      <c r="A573" s="18"/>
      <c r="B573" s="52"/>
      <c r="C573" s="50"/>
      <c r="D573" s="145"/>
      <c r="E573" s="52"/>
      <c r="F573" s="52"/>
      <c r="G573" s="146"/>
      <c r="H573" s="54"/>
      <c r="I573" s="104">
        <v>72.4</v>
      </c>
      <c r="J573" s="151" t="s">
        <v>82</v>
      </c>
      <c r="K573" s="96"/>
      <c r="L573" s="97"/>
      <c r="M573" s="29"/>
      <c r="N573" s="52"/>
      <c r="O573" s="119"/>
    </row>
    <row r="574" s="1" customFormat="1" ht="16.5" spans="1:15">
      <c r="A574" s="18"/>
      <c r="B574" s="52">
        <v>190</v>
      </c>
      <c r="C574" s="21" t="s">
        <v>434</v>
      </c>
      <c r="D574" s="147"/>
      <c r="E574" s="20" t="s">
        <v>137</v>
      </c>
      <c r="F574" s="20">
        <v>811.92</v>
      </c>
      <c r="G574" s="148">
        <v>2</v>
      </c>
      <c r="H574" s="45">
        <f>F574*G574</f>
        <v>1623.84</v>
      </c>
      <c r="I574" s="104">
        <v>2.3</v>
      </c>
      <c r="J574" s="118" t="s">
        <v>429</v>
      </c>
      <c r="K574" s="90" t="s">
        <v>430</v>
      </c>
      <c r="L574" s="90">
        <v>15280641495</v>
      </c>
      <c r="M574" s="21" t="s">
        <v>32</v>
      </c>
      <c r="N574" s="20">
        <f>G574</f>
        <v>2</v>
      </c>
      <c r="O574" s="119"/>
    </row>
    <row r="575" s="1" customFormat="1" ht="16.5" spans="1:15">
      <c r="A575" s="18"/>
      <c r="B575" s="52"/>
      <c r="C575" s="25"/>
      <c r="D575" s="149"/>
      <c r="E575" s="24"/>
      <c r="F575" s="24"/>
      <c r="G575" s="150"/>
      <c r="H575" s="47"/>
      <c r="I575" s="104">
        <v>2.4</v>
      </c>
      <c r="J575" s="118" t="s">
        <v>39</v>
      </c>
      <c r="K575" s="90" t="s">
        <v>40</v>
      </c>
      <c r="L575" s="90">
        <v>18850558266</v>
      </c>
      <c r="M575" s="25"/>
      <c r="N575" s="24"/>
      <c r="O575" s="119"/>
    </row>
    <row r="576" s="1" customFormat="1" ht="16.5" spans="1:15">
      <c r="A576" s="18"/>
      <c r="B576" s="52"/>
      <c r="C576" s="25"/>
      <c r="D576" s="149"/>
      <c r="E576" s="24"/>
      <c r="F576" s="24"/>
      <c r="G576" s="150"/>
      <c r="H576" s="47"/>
      <c r="I576" s="104">
        <v>2.5</v>
      </c>
      <c r="J576" s="118" t="s">
        <v>431</v>
      </c>
      <c r="K576" s="90" t="s">
        <v>432</v>
      </c>
      <c r="L576" s="90">
        <v>15859035307</v>
      </c>
      <c r="M576" s="25"/>
      <c r="N576" s="24"/>
      <c r="O576" s="119"/>
    </row>
    <row r="577" s="1" customFormat="1" ht="14.25" spans="1:15">
      <c r="A577" s="18"/>
      <c r="B577" s="52"/>
      <c r="C577" s="29"/>
      <c r="D577" s="153"/>
      <c r="E577" s="28"/>
      <c r="F577" s="28"/>
      <c r="G577" s="154"/>
      <c r="H577" s="49"/>
      <c r="I577" s="160">
        <v>2</v>
      </c>
      <c r="J577" s="161" t="s">
        <v>82</v>
      </c>
      <c r="K577" s="162"/>
      <c r="L577" s="163"/>
      <c r="M577" s="29"/>
      <c r="N577" s="28"/>
      <c r="O577" s="119"/>
    </row>
    <row r="578" s="1" customFormat="1" ht="16.5" spans="1:15">
      <c r="A578" s="18"/>
      <c r="B578" s="52">
        <v>191</v>
      </c>
      <c r="C578" s="21" t="s">
        <v>435</v>
      </c>
      <c r="D578" s="147"/>
      <c r="E578" s="20" t="s">
        <v>137</v>
      </c>
      <c r="F578" s="20">
        <v>745.62</v>
      </c>
      <c r="G578" s="155">
        <v>2.15</v>
      </c>
      <c r="H578" s="45">
        <f>F578*G578</f>
        <v>1603.083</v>
      </c>
      <c r="I578" s="104">
        <v>2.9</v>
      </c>
      <c r="J578" s="118" t="s">
        <v>429</v>
      </c>
      <c r="K578" s="90" t="s">
        <v>430</v>
      </c>
      <c r="L578" s="90">
        <v>15280641495</v>
      </c>
      <c r="M578" s="21" t="s">
        <v>32</v>
      </c>
      <c r="N578" s="20">
        <f>G578</f>
        <v>2.15</v>
      </c>
      <c r="O578" s="119"/>
    </row>
    <row r="579" s="1" customFormat="1" ht="16.5" spans="1:15">
      <c r="A579" s="18"/>
      <c r="B579" s="52"/>
      <c r="C579" s="25"/>
      <c r="D579" s="149"/>
      <c r="E579" s="24"/>
      <c r="F579" s="24"/>
      <c r="G579" s="156"/>
      <c r="H579" s="47"/>
      <c r="I579" s="104">
        <v>2.3</v>
      </c>
      <c r="J579" s="118" t="s">
        <v>39</v>
      </c>
      <c r="K579" s="90" t="s">
        <v>40</v>
      </c>
      <c r="L579" s="90">
        <v>18850558266</v>
      </c>
      <c r="M579" s="25"/>
      <c r="N579" s="24"/>
      <c r="O579" s="119"/>
    </row>
    <row r="580" s="1" customFormat="1" ht="16.5" spans="1:15">
      <c r="A580" s="18"/>
      <c r="B580" s="52"/>
      <c r="C580" s="25"/>
      <c r="D580" s="149"/>
      <c r="E580" s="24"/>
      <c r="F580" s="24"/>
      <c r="G580" s="156"/>
      <c r="H580" s="47"/>
      <c r="I580" s="104">
        <v>2.6</v>
      </c>
      <c r="J580" s="118" t="s">
        <v>431</v>
      </c>
      <c r="K580" s="90" t="s">
        <v>432</v>
      </c>
      <c r="L580" s="90">
        <v>15859035307</v>
      </c>
      <c r="M580" s="25"/>
      <c r="N580" s="24"/>
      <c r="O580" s="119"/>
    </row>
    <row r="581" s="1" customFormat="1" ht="14.25" spans="1:15">
      <c r="A581" s="18"/>
      <c r="B581" s="52"/>
      <c r="C581" s="29"/>
      <c r="D581" s="153"/>
      <c r="E581" s="28"/>
      <c r="F581" s="28"/>
      <c r="G581" s="157"/>
      <c r="H581" s="49"/>
      <c r="I581" s="1">
        <v>2.15</v>
      </c>
      <c r="J581" s="151" t="s">
        <v>98</v>
      </c>
      <c r="K581" s="96"/>
      <c r="L581" s="97"/>
      <c r="M581" s="29"/>
      <c r="N581" s="28"/>
      <c r="O581" s="119"/>
    </row>
    <row r="582" s="1" customFormat="1" ht="14.25" spans="1:15">
      <c r="A582" s="18"/>
      <c r="B582" s="50" t="s">
        <v>436</v>
      </c>
      <c r="C582" s="50"/>
      <c r="D582" s="51"/>
      <c r="E582" s="50"/>
      <c r="F582" s="50"/>
      <c r="G582" s="50"/>
      <c r="H582" s="107">
        <f>SUM(H7:H580)</f>
        <v>7873225.83049526</v>
      </c>
      <c r="I582" s="50"/>
      <c r="J582" s="76"/>
      <c r="K582" s="76"/>
      <c r="L582" s="76"/>
      <c r="M582" s="50"/>
      <c r="N582" s="52"/>
      <c r="O582" s="52"/>
    </row>
    <row r="583" s="4" customFormat="1" customHeight="1" spans="1:15">
      <c r="A583" s="52" t="s">
        <v>437</v>
      </c>
      <c r="B583" s="52"/>
      <c r="C583" s="52"/>
      <c r="D583" s="50" t="s">
        <v>438</v>
      </c>
      <c r="E583" s="50"/>
      <c r="F583" s="50"/>
      <c r="G583" s="50"/>
      <c r="H583" s="50"/>
      <c r="I583" s="50"/>
      <c r="J583" s="76"/>
      <c r="K583" s="76"/>
      <c r="L583" s="76"/>
      <c r="M583" s="50"/>
      <c r="N583" s="50"/>
      <c r="O583" s="50"/>
    </row>
    <row r="584" s="4" customFormat="1" customHeight="1" spans="1:15">
      <c r="A584" s="52"/>
      <c r="B584" s="52"/>
      <c r="C584" s="52"/>
      <c r="D584" s="50"/>
      <c r="E584" s="50"/>
      <c r="F584" s="50"/>
      <c r="G584" s="50"/>
      <c r="H584" s="50"/>
      <c r="I584" s="50"/>
      <c r="J584" s="76"/>
      <c r="K584" s="76"/>
      <c r="L584" s="76"/>
      <c r="M584" s="50"/>
      <c r="N584" s="50"/>
      <c r="O584" s="50"/>
    </row>
    <row r="585" s="4" customFormat="1" customHeight="1" spans="1:15">
      <c r="A585" s="52"/>
      <c r="B585" s="52"/>
      <c r="C585" s="52"/>
      <c r="D585" s="50"/>
      <c r="E585" s="50"/>
      <c r="F585" s="50"/>
      <c r="G585" s="50"/>
      <c r="H585" s="50"/>
      <c r="I585" s="50"/>
      <c r="J585" s="76"/>
      <c r="K585" s="76"/>
      <c r="L585" s="76"/>
      <c r="M585" s="50"/>
      <c r="N585" s="50"/>
      <c r="O585" s="50"/>
    </row>
    <row r="586" s="4" customFormat="1" customHeight="1" spans="1:15">
      <c r="A586" s="52"/>
      <c r="B586" s="52"/>
      <c r="C586" s="52"/>
      <c r="D586" s="50"/>
      <c r="E586" s="50"/>
      <c r="F586" s="50"/>
      <c r="G586" s="50"/>
      <c r="H586" s="50"/>
      <c r="I586" s="50"/>
      <c r="J586" s="76"/>
      <c r="K586" s="76"/>
      <c r="L586" s="76"/>
      <c r="M586" s="50"/>
      <c r="N586" s="50"/>
      <c r="O586" s="50"/>
    </row>
    <row r="587" s="4" customFormat="1" customHeight="1" spans="1:15">
      <c r="A587" s="52"/>
      <c r="B587" s="52"/>
      <c r="C587" s="52"/>
      <c r="D587" s="50"/>
      <c r="E587" s="50"/>
      <c r="F587" s="50"/>
      <c r="G587" s="50"/>
      <c r="H587" s="50"/>
      <c r="I587" s="50"/>
      <c r="J587" s="76"/>
      <c r="K587" s="76"/>
      <c r="L587" s="76"/>
      <c r="M587" s="50"/>
      <c r="N587" s="50"/>
      <c r="O587" s="50"/>
    </row>
    <row r="588" s="4" customFormat="1" customHeight="1" spans="1:15">
      <c r="A588" s="52"/>
      <c r="B588" s="52"/>
      <c r="C588" s="52"/>
      <c r="D588" s="50"/>
      <c r="E588" s="50"/>
      <c r="F588" s="50"/>
      <c r="G588" s="50"/>
      <c r="H588" s="50"/>
      <c r="I588" s="50"/>
      <c r="J588" s="76"/>
      <c r="K588" s="76"/>
      <c r="L588" s="76"/>
      <c r="M588" s="50"/>
      <c r="N588" s="50"/>
      <c r="O588" s="50"/>
    </row>
    <row r="589" s="4" customFormat="1" ht="9.75" customHeight="1" spans="1:15">
      <c r="A589" s="52"/>
      <c r="B589" s="52"/>
      <c r="C589" s="52"/>
      <c r="D589" s="50"/>
      <c r="E589" s="50"/>
      <c r="F589" s="50"/>
      <c r="G589" s="50"/>
      <c r="H589" s="50"/>
      <c r="I589" s="50"/>
      <c r="J589" s="76"/>
      <c r="K589" s="76"/>
      <c r="L589" s="76"/>
      <c r="M589" s="50"/>
      <c r="N589" s="50"/>
      <c r="O589" s="50"/>
    </row>
    <row r="590" s="4" customFormat="1" customHeight="1" spans="1:15">
      <c r="A590" s="52"/>
      <c r="B590" s="52"/>
      <c r="C590" s="52"/>
      <c r="D590" s="50"/>
      <c r="E590" s="50"/>
      <c r="F590" s="50"/>
      <c r="G590" s="50"/>
      <c r="H590" s="50"/>
      <c r="I590" s="50"/>
      <c r="J590" s="76"/>
      <c r="K590" s="76"/>
      <c r="L590" s="76"/>
      <c r="M590" s="50"/>
      <c r="N590" s="50"/>
      <c r="O590" s="50"/>
    </row>
    <row r="591" s="4" customFormat="1" ht="27" customHeight="1" spans="2:15">
      <c r="B591" s="158" t="s">
        <v>439</v>
      </c>
      <c r="C591" s="158"/>
      <c r="D591" s="159"/>
      <c r="E591" s="159"/>
      <c r="F591" s="159"/>
      <c r="G591" s="159"/>
      <c r="H591" s="159"/>
      <c r="I591" s="159"/>
      <c r="J591" s="164"/>
      <c r="K591" s="164"/>
      <c r="L591" s="164"/>
      <c r="M591" s="159"/>
      <c r="N591" s="159"/>
      <c r="O591" s="159"/>
    </row>
  </sheetData>
  <mergeCells count="1566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J10:L10"/>
    <mergeCell ref="J14:L14"/>
    <mergeCell ref="J18:L18"/>
    <mergeCell ref="J25:L25"/>
    <mergeCell ref="J29:L29"/>
    <mergeCell ref="I34:L34"/>
    <mergeCell ref="J38:L38"/>
    <mergeCell ref="J39:L39"/>
    <mergeCell ref="J40:L40"/>
    <mergeCell ref="J41:L41"/>
    <mergeCell ref="I42:L42"/>
    <mergeCell ref="I43:L43"/>
    <mergeCell ref="I44:L44"/>
    <mergeCell ref="J48:L48"/>
    <mergeCell ref="J49:L49"/>
    <mergeCell ref="J50:L50"/>
    <mergeCell ref="J54:L54"/>
    <mergeCell ref="J55:L55"/>
    <mergeCell ref="J83:L83"/>
    <mergeCell ref="J89:L89"/>
    <mergeCell ref="J93:L93"/>
    <mergeCell ref="J97:L97"/>
    <mergeCell ref="J101:L101"/>
    <mergeCell ref="J105:L105"/>
    <mergeCell ref="J109:L109"/>
    <mergeCell ref="J113:L113"/>
    <mergeCell ref="J117:L117"/>
    <mergeCell ref="I166:L166"/>
    <mergeCell ref="I167:L167"/>
    <mergeCell ref="I168:L168"/>
    <mergeCell ref="I169:L169"/>
    <mergeCell ref="I170:L170"/>
    <mergeCell ref="I171:L171"/>
    <mergeCell ref="I172:L172"/>
    <mergeCell ref="I173:L173"/>
    <mergeCell ref="I174:L174"/>
    <mergeCell ref="I175:L175"/>
    <mergeCell ref="I176:L176"/>
    <mergeCell ref="I177:L177"/>
    <mergeCell ref="I178:L178"/>
    <mergeCell ref="I179:L179"/>
    <mergeCell ref="I180:L180"/>
    <mergeCell ref="I181:L181"/>
    <mergeCell ref="I182:L182"/>
    <mergeCell ref="I183:L183"/>
    <mergeCell ref="I184:L184"/>
    <mergeCell ref="I185:L185"/>
    <mergeCell ref="I186:L186"/>
    <mergeCell ref="I187:L187"/>
    <mergeCell ref="I188:L188"/>
    <mergeCell ref="I189:L189"/>
    <mergeCell ref="I190:L190"/>
    <mergeCell ref="I191:L191"/>
    <mergeCell ref="I192:L192"/>
    <mergeCell ref="I193:L193"/>
    <mergeCell ref="I194:L194"/>
    <mergeCell ref="I195:L195"/>
    <mergeCell ref="J199:L199"/>
    <mergeCell ref="J203:L203"/>
    <mergeCell ref="J207:L207"/>
    <mergeCell ref="J211:L211"/>
    <mergeCell ref="J215:L215"/>
    <mergeCell ref="J219:L219"/>
    <mergeCell ref="J223:L223"/>
    <mergeCell ref="J227:L227"/>
    <mergeCell ref="J231:L231"/>
    <mergeCell ref="J235:L235"/>
    <mergeCell ref="J239:L239"/>
    <mergeCell ref="I240:L240"/>
    <mergeCell ref="I241:L241"/>
    <mergeCell ref="J245:L245"/>
    <mergeCell ref="J249:L249"/>
    <mergeCell ref="J253:L253"/>
    <mergeCell ref="J257:L257"/>
    <mergeCell ref="J261:L261"/>
    <mergeCell ref="J265:L265"/>
    <mergeCell ref="J269:L269"/>
    <mergeCell ref="J273:L273"/>
    <mergeCell ref="J277:L277"/>
    <mergeCell ref="J281:L281"/>
    <mergeCell ref="J285:L285"/>
    <mergeCell ref="J289:L289"/>
    <mergeCell ref="J293:L293"/>
    <mergeCell ref="J297:L297"/>
    <mergeCell ref="J301:L301"/>
    <mergeCell ref="J305:L305"/>
    <mergeCell ref="J309:L309"/>
    <mergeCell ref="J313:L313"/>
    <mergeCell ref="J317:L317"/>
    <mergeCell ref="J321:L321"/>
    <mergeCell ref="J325:L325"/>
    <mergeCell ref="J329:L329"/>
    <mergeCell ref="J333:L333"/>
    <mergeCell ref="J337:L337"/>
    <mergeCell ref="J341:L341"/>
    <mergeCell ref="J345:L345"/>
    <mergeCell ref="J349:L349"/>
    <mergeCell ref="J353:L353"/>
    <mergeCell ref="J357:L357"/>
    <mergeCell ref="J361:L361"/>
    <mergeCell ref="J365:L365"/>
    <mergeCell ref="J369:L369"/>
    <mergeCell ref="J373:L373"/>
    <mergeCell ref="J377:L377"/>
    <mergeCell ref="J381:L381"/>
    <mergeCell ref="J385:L385"/>
    <mergeCell ref="J389:L389"/>
    <mergeCell ref="J393:L393"/>
    <mergeCell ref="J397:L397"/>
    <mergeCell ref="J401:L401"/>
    <mergeCell ref="J405:L405"/>
    <mergeCell ref="J409:L409"/>
    <mergeCell ref="J413:L413"/>
    <mergeCell ref="J417:L417"/>
    <mergeCell ref="J421:L421"/>
    <mergeCell ref="J425:L425"/>
    <mergeCell ref="J429:L429"/>
    <mergeCell ref="J433:L433"/>
    <mergeCell ref="J437:L437"/>
    <mergeCell ref="J441:L441"/>
    <mergeCell ref="J445:L445"/>
    <mergeCell ref="J449:L449"/>
    <mergeCell ref="J453:L453"/>
    <mergeCell ref="J457:L457"/>
    <mergeCell ref="J461:L461"/>
    <mergeCell ref="J465:L465"/>
    <mergeCell ref="J469:L469"/>
    <mergeCell ref="J473:L473"/>
    <mergeCell ref="J477:L477"/>
    <mergeCell ref="J481:L481"/>
    <mergeCell ref="J485:L485"/>
    <mergeCell ref="J489:L489"/>
    <mergeCell ref="J493:L493"/>
    <mergeCell ref="J497:L497"/>
    <mergeCell ref="J501:L501"/>
    <mergeCell ref="J505:L505"/>
    <mergeCell ref="J509:L509"/>
    <mergeCell ref="J513:L513"/>
    <mergeCell ref="J517:L517"/>
    <mergeCell ref="J521:L521"/>
    <mergeCell ref="J525:L525"/>
    <mergeCell ref="J529:L529"/>
    <mergeCell ref="J533:L533"/>
    <mergeCell ref="J537:L537"/>
    <mergeCell ref="J541:L541"/>
    <mergeCell ref="J545:L545"/>
    <mergeCell ref="J549:L549"/>
    <mergeCell ref="J553:L553"/>
    <mergeCell ref="J557:L557"/>
    <mergeCell ref="J561:L561"/>
    <mergeCell ref="J565:L565"/>
    <mergeCell ref="J569:K569"/>
    <mergeCell ref="J573:L573"/>
    <mergeCell ref="J577:L577"/>
    <mergeCell ref="J581:L581"/>
    <mergeCell ref="B591:O591"/>
    <mergeCell ref="A3:A4"/>
    <mergeCell ref="A5:A6"/>
    <mergeCell ref="A7:A582"/>
    <mergeCell ref="B5:B6"/>
    <mergeCell ref="B7:B10"/>
    <mergeCell ref="B11:B14"/>
    <mergeCell ref="B15:B18"/>
    <mergeCell ref="B19:B21"/>
    <mergeCell ref="B22:B25"/>
    <mergeCell ref="B26:B29"/>
    <mergeCell ref="B30:B33"/>
    <mergeCell ref="B35:B38"/>
    <mergeCell ref="B45:B48"/>
    <mergeCell ref="B51:B54"/>
    <mergeCell ref="B56:B58"/>
    <mergeCell ref="B59:B61"/>
    <mergeCell ref="B62:B64"/>
    <mergeCell ref="B65:B67"/>
    <mergeCell ref="B68:B70"/>
    <mergeCell ref="B71:B73"/>
    <mergeCell ref="B74:B76"/>
    <mergeCell ref="B77:B79"/>
    <mergeCell ref="B80:B83"/>
    <mergeCell ref="B86:B89"/>
    <mergeCell ref="B90:B93"/>
    <mergeCell ref="B94:B97"/>
    <mergeCell ref="B98:B101"/>
    <mergeCell ref="B102:B105"/>
    <mergeCell ref="B106:B109"/>
    <mergeCell ref="B110:B113"/>
    <mergeCell ref="B114:B117"/>
    <mergeCell ref="B118:B120"/>
    <mergeCell ref="B121:B123"/>
    <mergeCell ref="B124:B126"/>
    <mergeCell ref="B127:B129"/>
    <mergeCell ref="B130:B132"/>
    <mergeCell ref="B133:B135"/>
    <mergeCell ref="B136:B138"/>
    <mergeCell ref="B139:B141"/>
    <mergeCell ref="B142:B144"/>
    <mergeCell ref="B145:B147"/>
    <mergeCell ref="B148:B150"/>
    <mergeCell ref="B151:B153"/>
    <mergeCell ref="B154:B156"/>
    <mergeCell ref="B157:B159"/>
    <mergeCell ref="B160:B162"/>
    <mergeCell ref="B163:B165"/>
    <mergeCell ref="B196:B199"/>
    <mergeCell ref="B200:B203"/>
    <mergeCell ref="B204:B207"/>
    <mergeCell ref="B208:B211"/>
    <mergeCell ref="B212:B215"/>
    <mergeCell ref="B216:B219"/>
    <mergeCell ref="B220:B223"/>
    <mergeCell ref="B224:B227"/>
    <mergeCell ref="B228:B231"/>
    <mergeCell ref="B232:B235"/>
    <mergeCell ref="B236:B239"/>
    <mergeCell ref="B242:B245"/>
    <mergeCell ref="B246:B249"/>
    <mergeCell ref="B250:B253"/>
    <mergeCell ref="B254:B257"/>
    <mergeCell ref="B258:B261"/>
    <mergeCell ref="B262:B265"/>
    <mergeCell ref="B266:B269"/>
    <mergeCell ref="B270:B273"/>
    <mergeCell ref="B274:B277"/>
    <mergeCell ref="B278:B281"/>
    <mergeCell ref="B282:B285"/>
    <mergeCell ref="B286:B289"/>
    <mergeCell ref="B290:B293"/>
    <mergeCell ref="B294:B297"/>
    <mergeCell ref="B298:B301"/>
    <mergeCell ref="B302:B305"/>
    <mergeCell ref="B306:B309"/>
    <mergeCell ref="B310:B313"/>
    <mergeCell ref="B314:B317"/>
    <mergeCell ref="B318:B321"/>
    <mergeCell ref="B322:B325"/>
    <mergeCell ref="B326:B329"/>
    <mergeCell ref="B330:B333"/>
    <mergeCell ref="B334:B337"/>
    <mergeCell ref="B338:B341"/>
    <mergeCell ref="B342:B345"/>
    <mergeCell ref="B346:B349"/>
    <mergeCell ref="B350:B353"/>
    <mergeCell ref="B354:B357"/>
    <mergeCell ref="B358:B361"/>
    <mergeCell ref="B362:B365"/>
    <mergeCell ref="B366:B369"/>
    <mergeCell ref="B370:B373"/>
    <mergeCell ref="B374:B377"/>
    <mergeCell ref="B378:B381"/>
    <mergeCell ref="B382:B385"/>
    <mergeCell ref="B386:B389"/>
    <mergeCell ref="B390:B393"/>
    <mergeCell ref="B394:B397"/>
    <mergeCell ref="B398:B401"/>
    <mergeCell ref="B402:B405"/>
    <mergeCell ref="B406:B409"/>
    <mergeCell ref="B410:B413"/>
    <mergeCell ref="B414:B417"/>
    <mergeCell ref="B418:B421"/>
    <mergeCell ref="B422:B425"/>
    <mergeCell ref="B426:B429"/>
    <mergeCell ref="B430:B433"/>
    <mergeCell ref="B434:B437"/>
    <mergeCell ref="B438:B441"/>
    <mergeCell ref="B442:B445"/>
    <mergeCell ref="B446:B449"/>
    <mergeCell ref="B450:B453"/>
    <mergeCell ref="B454:B457"/>
    <mergeCell ref="B458:B461"/>
    <mergeCell ref="B462:B465"/>
    <mergeCell ref="B466:B469"/>
    <mergeCell ref="B470:B473"/>
    <mergeCell ref="B474:B477"/>
    <mergeCell ref="B478:B481"/>
    <mergeCell ref="B482:B485"/>
    <mergeCell ref="B486:B489"/>
    <mergeCell ref="B490:B493"/>
    <mergeCell ref="B494:B497"/>
    <mergeCell ref="B498:B501"/>
    <mergeCell ref="B502:B505"/>
    <mergeCell ref="B506:B509"/>
    <mergeCell ref="B510:B513"/>
    <mergeCell ref="B514:B517"/>
    <mergeCell ref="B518:B521"/>
    <mergeCell ref="B522:B525"/>
    <mergeCell ref="B526:B529"/>
    <mergeCell ref="B530:B533"/>
    <mergeCell ref="B534:B537"/>
    <mergeCell ref="B538:B541"/>
    <mergeCell ref="B542:B545"/>
    <mergeCell ref="B546:B549"/>
    <mergeCell ref="B550:B553"/>
    <mergeCell ref="B554:B557"/>
    <mergeCell ref="B558:B561"/>
    <mergeCell ref="B562:B565"/>
    <mergeCell ref="B566:B569"/>
    <mergeCell ref="B570:B573"/>
    <mergeCell ref="B574:B577"/>
    <mergeCell ref="B578:B581"/>
    <mergeCell ref="C5:C6"/>
    <mergeCell ref="C7:C10"/>
    <mergeCell ref="C11:C14"/>
    <mergeCell ref="C15:C18"/>
    <mergeCell ref="C19:C21"/>
    <mergeCell ref="C22:C25"/>
    <mergeCell ref="C26:C29"/>
    <mergeCell ref="C30:C33"/>
    <mergeCell ref="C35:C38"/>
    <mergeCell ref="C39:C41"/>
    <mergeCell ref="C45:C48"/>
    <mergeCell ref="C51:C54"/>
    <mergeCell ref="C56:C58"/>
    <mergeCell ref="C59:C61"/>
    <mergeCell ref="C62:C64"/>
    <mergeCell ref="C65:C67"/>
    <mergeCell ref="C68:C70"/>
    <mergeCell ref="C71:C73"/>
    <mergeCell ref="C74:C76"/>
    <mergeCell ref="C77:C79"/>
    <mergeCell ref="C80:C83"/>
    <mergeCell ref="C86:C89"/>
    <mergeCell ref="C90:C93"/>
    <mergeCell ref="C94:C97"/>
    <mergeCell ref="C98:C101"/>
    <mergeCell ref="C102:C105"/>
    <mergeCell ref="C106:C109"/>
    <mergeCell ref="C110:C113"/>
    <mergeCell ref="C114:C117"/>
    <mergeCell ref="C118:C120"/>
    <mergeCell ref="C121:C123"/>
    <mergeCell ref="C124:C126"/>
    <mergeCell ref="C127:C129"/>
    <mergeCell ref="C130:C132"/>
    <mergeCell ref="C133:C135"/>
    <mergeCell ref="C136:C138"/>
    <mergeCell ref="C139:C141"/>
    <mergeCell ref="C142:C144"/>
    <mergeCell ref="C145:C147"/>
    <mergeCell ref="C148:C150"/>
    <mergeCell ref="C151:C153"/>
    <mergeCell ref="C154:C156"/>
    <mergeCell ref="C157:C159"/>
    <mergeCell ref="C160:C162"/>
    <mergeCell ref="C163:C165"/>
    <mergeCell ref="C196:C199"/>
    <mergeCell ref="C200:C203"/>
    <mergeCell ref="C204:C207"/>
    <mergeCell ref="C208:C211"/>
    <mergeCell ref="C212:C215"/>
    <mergeCell ref="C216:C219"/>
    <mergeCell ref="C220:C223"/>
    <mergeCell ref="C224:C227"/>
    <mergeCell ref="C228:C231"/>
    <mergeCell ref="C232:C235"/>
    <mergeCell ref="C236:C239"/>
    <mergeCell ref="C242:C245"/>
    <mergeCell ref="C246:C249"/>
    <mergeCell ref="C250:C253"/>
    <mergeCell ref="C254:C257"/>
    <mergeCell ref="C258:C261"/>
    <mergeCell ref="C262:C265"/>
    <mergeCell ref="C266:C269"/>
    <mergeCell ref="C270:C273"/>
    <mergeCell ref="C274:C277"/>
    <mergeCell ref="C278:C281"/>
    <mergeCell ref="C282:C285"/>
    <mergeCell ref="C286:C289"/>
    <mergeCell ref="C290:C293"/>
    <mergeCell ref="C294:C297"/>
    <mergeCell ref="C298:C301"/>
    <mergeCell ref="C302:C305"/>
    <mergeCell ref="C306:C309"/>
    <mergeCell ref="C310:C313"/>
    <mergeCell ref="C314:C317"/>
    <mergeCell ref="C318:C321"/>
    <mergeCell ref="C322:C325"/>
    <mergeCell ref="C326:C329"/>
    <mergeCell ref="C330:C333"/>
    <mergeCell ref="C334:C337"/>
    <mergeCell ref="C338:C341"/>
    <mergeCell ref="C342:C345"/>
    <mergeCell ref="C346:C349"/>
    <mergeCell ref="C350:C353"/>
    <mergeCell ref="C354:C357"/>
    <mergeCell ref="C358:C361"/>
    <mergeCell ref="C362:C365"/>
    <mergeCell ref="C366:C369"/>
    <mergeCell ref="C370:C373"/>
    <mergeCell ref="C374:C377"/>
    <mergeCell ref="C378:C381"/>
    <mergeCell ref="C382:C385"/>
    <mergeCell ref="C386:C389"/>
    <mergeCell ref="C390:C393"/>
    <mergeCell ref="C394:C397"/>
    <mergeCell ref="C398:C401"/>
    <mergeCell ref="C402:C405"/>
    <mergeCell ref="C406:C409"/>
    <mergeCell ref="C410:C413"/>
    <mergeCell ref="C414:C417"/>
    <mergeCell ref="C418:C421"/>
    <mergeCell ref="C422:C425"/>
    <mergeCell ref="C426:C429"/>
    <mergeCell ref="C430:C433"/>
    <mergeCell ref="C434:C437"/>
    <mergeCell ref="C438:C441"/>
    <mergeCell ref="C442:C445"/>
    <mergeCell ref="C446:C449"/>
    <mergeCell ref="C450:C453"/>
    <mergeCell ref="C454:C457"/>
    <mergeCell ref="C458:C461"/>
    <mergeCell ref="C462:C465"/>
    <mergeCell ref="C466:C469"/>
    <mergeCell ref="C470:C473"/>
    <mergeCell ref="C474:C477"/>
    <mergeCell ref="C478:C481"/>
    <mergeCell ref="C482:C485"/>
    <mergeCell ref="C486:C489"/>
    <mergeCell ref="C490:C493"/>
    <mergeCell ref="C494:C497"/>
    <mergeCell ref="C498:C501"/>
    <mergeCell ref="C502:C505"/>
    <mergeCell ref="C506:C509"/>
    <mergeCell ref="C510:C513"/>
    <mergeCell ref="C514:C517"/>
    <mergeCell ref="C518:C521"/>
    <mergeCell ref="C522:C525"/>
    <mergeCell ref="C526:C529"/>
    <mergeCell ref="C530:C533"/>
    <mergeCell ref="C534:C537"/>
    <mergeCell ref="C538:C541"/>
    <mergeCell ref="C542:C545"/>
    <mergeCell ref="C546:C549"/>
    <mergeCell ref="C550:C553"/>
    <mergeCell ref="C554:C557"/>
    <mergeCell ref="C558:C561"/>
    <mergeCell ref="C562:C565"/>
    <mergeCell ref="C566:C569"/>
    <mergeCell ref="C570:C573"/>
    <mergeCell ref="C574:C577"/>
    <mergeCell ref="C578:C581"/>
    <mergeCell ref="D5:D6"/>
    <mergeCell ref="D7:D10"/>
    <mergeCell ref="D11:D14"/>
    <mergeCell ref="D15:D18"/>
    <mergeCell ref="D19:D21"/>
    <mergeCell ref="D22:D25"/>
    <mergeCell ref="D26:D29"/>
    <mergeCell ref="D30:D33"/>
    <mergeCell ref="D35:D38"/>
    <mergeCell ref="D39:D41"/>
    <mergeCell ref="D45:D48"/>
    <mergeCell ref="D51:D54"/>
    <mergeCell ref="D56:D58"/>
    <mergeCell ref="D59:D61"/>
    <mergeCell ref="D62:D64"/>
    <mergeCell ref="D65:D67"/>
    <mergeCell ref="D68:D70"/>
    <mergeCell ref="D71:D73"/>
    <mergeCell ref="D74:D76"/>
    <mergeCell ref="D77:D79"/>
    <mergeCell ref="D80:D83"/>
    <mergeCell ref="D86:D89"/>
    <mergeCell ref="D90:D93"/>
    <mergeCell ref="D94:D97"/>
    <mergeCell ref="D98:D101"/>
    <mergeCell ref="D102:D105"/>
    <mergeCell ref="D106:D109"/>
    <mergeCell ref="D110:D113"/>
    <mergeCell ref="D114:D117"/>
    <mergeCell ref="D118:D120"/>
    <mergeCell ref="D121:D123"/>
    <mergeCell ref="D124:D126"/>
    <mergeCell ref="D127:D129"/>
    <mergeCell ref="D130:D132"/>
    <mergeCell ref="D133:D135"/>
    <mergeCell ref="D136:D138"/>
    <mergeCell ref="D139:D141"/>
    <mergeCell ref="D142:D144"/>
    <mergeCell ref="D145:D147"/>
    <mergeCell ref="D148:D150"/>
    <mergeCell ref="D151:D153"/>
    <mergeCell ref="D154:D156"/>
    <mergeCell ref="D157:D159"/>
    <mergeCell ref="D160:D162"/>
    <mergeCell ref="D163:D165"/>
    <mergeCell ref="D196:D199"/>
    <mergeCell ref="D200:D203"/>
    <mergeCell ref="D204:D207"/>
    <mergeCell ref="D208:D211"/>
    <mergeCell ref="D212:D215"/>
    <mergeCell ref="D216:D219"/>
    <mergeCell ref="D220:D223"/>
    <mergeCell ref="D224:D227"/>
    <mergeCell ref="D228:D231"/>
    <mergeCell ref="D232:D235"/>
    <mergeCell ref="D236:D239"/>
    <mergeCell ref="D242:D245"/>
    <mergeCell ref="D246:D249"/>
    <mergeCell ref="D250:D253"/>
    <mergeCell ref="D254:D257"/>
    <mergeCell ref="D258:D261"/>
    <mergeCell ref="D262:D265"/>
    <mergeCell ref="D266:D269"/>
    <mergeCell ref="D270:D273"/>
    <mergeCell ref="D274:D277"/>
    <mergeCell ref="D278:D281"/>
    <mergeCell ref="D282:D285"/>
    <mergeCell ref="D286:D289"/>
    <mergeCell ref="D290:D293"/>
    <mergeCell ref="D294:D297"/>
    <mergeCell ref="D298:D301"/>
    <mergeCell ref="D302:D305"/>
    <mergeCell ref="D306:D309"/>
    <mergeCell ref="D310:D313"/>
    <mergeCell ref="D314:D317"/>
    <mergeCell ref="D318:D321"/>
    <mergeCell ref="D322:D325"/>
    <mergeCell ref="D326:D329"/>
    <mergeCell ref="D330:D333"/>
    <mergeCell ref="D334:D337"/>
    <mergeCell ref="D338:D341"/>
    <mergeCell ref="D342:D345"/>
    <mergeCell ref="D346:D349"/>
    <mergeCell ref="D350:D353"/>
    <mergeCell ref="D354:D357"/>
    <mergeCell ref="D358:D361"/>
    <mergeCell ref="D362:D365"/>
    <mergeCell ref="D366:D369"/>
    <mergeCell ref="D370:D373"/>
    <mergeCell ref="D374:D377"/>
    <mergeCell ref="D378:D381"/>
    <mergeCell ref="D382:D385"/>
    <mergeCell ref="D386:D389"/>
    <mergeCell ref="D390:D393"/>
    <mergeCell ref="D394:D397"/>
    <mergeCell ref="D398:D401"/>
    <mergeCell ref="D402:D405"/>
    <mergeCell ref="D406:D409"/>
    <mergeCell ref="D410:D413"/>
    <mergeCell ref="D414:D417"/>
    <mergeCell ref="D418:D421"/>
    <mergeCell ref="D422:D425"/>
    <mergeCell ref="D426:D429"/>
    <mergeCell ref="D430:D433"/>
    <mergeCell ref="D434:D437"/>
    <mergeCell ref="D438:D441"/>
    <mergeCell ref="D442:D445"/>
    <mergeCell ref="D446:D449"/>
    <mergeCell ref="D450:D453"/>
    <mergeCell ref="D454:D457"/>
    <mergeCell ref="D458:D461"/>
    <mergeCell ref="D462:D465"/>
    <mergeCell ref="D466:D469"/>
    <mergeCell ref="D470:D473"/>
    <mergeCell ref="D474:D477"/>
    <mergeCell ref="D478:D481"/>
    <mergeCell ref="D482:D485"/>
    <mergeCell ref="D486:D489"/>
    <mergeCell ref="D490:D493"/>
    <mergeCell ref="D494:D497"/>
    <mergeCell ref="D498:D501"/>
    <mergeCell ref="D502:D505"/>
    <mergeCell ref="D506:D509"/>
    <mergeCell ref="D510:D513"/>
    <mergeCell ref="D514:D517"/>
    <mergeCell ref="D518:D521"/>
    <mergeCell ref="D522:D525"/>
    <mergeCell ref="D526:D529"/>
    <mergeCell ref="D530:D533"/>
    <mergeCell ref="D534:D537"/>
    <mergeCell ref="D538:D541"/>
    <mergeCell ref="D542:D545"/>
    <mergeCell ref="D546:D549"/>
    <mergeCell ref="D550:D553"/>
    <mergeCell ref="D554:D557"/>
    <mergeCell ref="D558:D561"/>
    <mergeCell ref="D562:D565"/>
    <mergeCell ref="D566:D569"/>
    <mergeCell ref="D570:D573"/>
    <mergeCell ref="D574:D577"/>
    <mergeCell ref="D578:D581"/>
    <mergeCell ref="E5:E6"/>
    <mergeCell ref="E7:E10"/>
    <mergeCell ref="E11:E14"/>
    <mergeCell ref="E15:E18"/>
    <mergeCell ref="E19:E21"/>
    <mergeCell ref="E22:E25"/>
    <mergeCell ref="E26:E29"/>
    <mergeCell ref="E30:E33"/>
    <mergeCell ref="E35:E38"/>
    <mergeCell ref="E39:E41"/>
    <mergeCell ref="E45:E48"/>
    <mergeCell ref="E51:E54"/>
    <mergeCell ref="E56:E58"/>
    <mergeCell ref="E59:E61"/>
    <mergeCell ref="E62:E64"/>
    <mergeCell ref="E65:E67"/>
    <mergeCell ref="E68:E70"/>
    <mergeCell ref="E71:E73"/>
    <mergeCell ref="E74:E76"/>
    <mergeCell ref="E77:E79"/>
    <mergeCell ref="E80:E83"/>
    <mergeCell ref="E86:E89"/>
    <mergeCell ref="E90:E93"/>
    <mergeCell ref="E94:E97"/>
    <mergeCell ref="E98:E101"/>
    <mergeCell ref="E102:E105"/>
    <mergeCell ref="E106:E109"/>
    <mergeCell ref="E110:E113"/>
    <mergeCell ref="E114:E117"/>
    <mergeCell ref="E118:E120"/>
    <mergeCell ref="E121:E123"/>
    <mergeCell ref="E124:E126"/>
    <mergeCell ref="E127:E129"/>
    <mergeCell ref="E130:E132"/>
    <mergeCell ref="E133:E135"/>
    <mergeCell ref="E136:E138"/>
    <mergeCell ref="E139:E141"/>
    <mergeCell ref="E142:E144"/>
    <mergeCell ref="E145:E147"/>
    <mergeCell ref="E148:E150"/>
    <mergeCell ref="E151:E153"/>
    <mergeCell ref="E154:E156"/>
    <mergeCell ref="E157:E159"/>
    <mergeCell ref="E160:E162"/>
    <mergeCell ref="E163:E165"/>
    <mergeCell ref="E196:E199"/>
    <mergeCell ref="E200:E203"/>
    <mergeCell ref="E204:E207"/>
    <mergeCell ref="E208:E211"/>
    <mergeCell ref="E212:E215"/>
    <mergeCell ref="E216:E219"/>
    <mergeCell ref="E220:E223"/>
    <mergeCell ref="E224:E227"/>
    <mergeCell ref="E228:E231"/>
    <mergeCell ref="E232:E235"/>
    <mergeCell ref="E236:E239"/>
    <mergeCell ref="E242:E245"/>
    <mergeCell ref="E246:E249"/>
    <mergeCell ref="E250:E253"/>
    <mergeCell ref="E254:E257"/>
    <mergeCell ref="E258:E261"/>
    <mergeCell ref="E262:E265"/>
    <mergeCell ref="E266:E269"/>
    <mergeCell ref="E270:E273"/>
    <mergeCell ref="E274:E277"/>
    <mergeCell ref="E278:E281"/>
    <mergeCell ref="E282:E285"/>
    <mergeCell ref="E286:E289"/>
    <mergeCell ref="E290:E293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74:E477"/>
    <mergeCell ref="E478:E481"/>
    <mergeCell ref="E482:E485"/>
    <mergeCell ref="E486:E489"/>
    <mergeCell ref="E490:E493"/>
    <mergeCell ref="E494:E497"/>
    <mergeCell ref="E498:E501"/>
    <mergeCell ref="E502:E505"/>
    <mergeCell ref="E506:E509"/>
    <mergeCell ref="E510:E513"/>
    <mergeCell ref="E514:E517"/>
    <mergeCell ref="E518:E521"/>
    <mergeCell ref="E522:E525"/>
    <mergeCell ref="E526:E529"/>
    <mergeCell ref="E530:E533"/>
    <mergeCell ref="E534:E537"/>
    <mergeCell ref="E538:E541"/>
    <mergeCell ref="E542:E545"/>
    <mergeCell ref="E546:E549"/>
    <mergeCell ref="E550:E553"/>
    <mergeCell ref="E554:E557"/>
    <mergeCell ref="E558:E561"/>
    <mergeCell ref="E562:E565"/>
    <mergeCell ref="E566:E569"/>
    <mergeCell ref="E570:E573"/>
    <mergeCell ref="E574:E577"/>
    <mergeCell ref="E578:E581"/>
    <mergeCell ref="F5:F6"/>
    <mergeCell ref="F7:F10"/>
    <mergeCell ref="F11:F14"/>
    <mergeCell ref="F15:F18"/>
    <mergeCell ref="F19:F21"/>
    <mergeCell ref="F22:F25"/>
    <mergeCell ref="F26:F29"/>
    <mergeCell ref="F30:F33"/>
    <mergeCell ref="F35:F38"/>
    <mergeCell ref="F39:F41"/>
    <mergeCell ref="F45:F48"/>
    <mergeCell ref="F51:F54"/>
    <mergeCell ref="F56:F58"/>
    <mergeCell ref="F59:F61"/>
    <mergeCell ref="F62:F64"/>
    <mergeCell ref="F65:F67"/>
    <mergeCell ref="F68:F70"/>
    <mergeCell ref="F71:F73"/>
    <mergeCell ref="F74:F76"/>
    <mergeCell ref="F77:F79"/>
    <mergeCell ref="F80:F83"/>
    <mergeCell ref="F86:F89"/>
    <mergeCell ref="F90:F93"/>
    <mergeCell ref="F94:F97"/>
    <mergeCell ref="F98:F101"/>
    <mergeCell ref="F102:F105"/>
    <mergeCell ref="F106:F109"/>
    <mergeCell ref="F110:F113"/>
    <mergeCell ref="F114:F117"/>
    <mergeCell ref="F118:F120"/>
    <mergeCell ref="F121:F123"/>
    <mergeCell ref="F124:F126"/>
    <mergeCell ref="F127:F129"/>
    <mergeCell ref="F130:F132"/>
    <mergeCell ref="F133:F135"/>
    <mergeCell ref="F136:F138"/>
    <mergeCell ref="F139:F141"/>
    <mergeCell ref="F142:F144"/>
    <mergeCell ref="F145:F147"/>
    <mergeCell ref="F148:F150"/>
    <mergeCell ref="F151:F153"/>
    <mergeCell ref="F154:F156"/>
    <mergeCell ref="F157:F159"/>
    <mergeCell ref="F160:F162"/>
    <mergeCell ref="F163:F165"/>
    <mergeCell ref="F196:F199"/>
    <mergeCell ref="F200:F203"/>
    <mergeCell ref="F204:F207"/>
    <mergeCell ref="F208:F211"/>
    <mergeCell ref="F212:F215"/>
    <mergeCell ref="F216:F219"/>
    <mergeCell ref="F220:F223"/>
    <mergeCell ref="F224:F227"/>
    <mergeCell ref="F228:F231"/>
    <mergeCell ref="F232:F235"/>
    <mergeCell ref="F236:F239"/>
    <mergeCell ref="F242:F245"/>
    <mergeCell ref="F246:F249"/>
    <mergeCell ref="F250:F253"/>
    <mergeCell ref="F254:F257"/>
    <mergeCell ref="F258:F261"/>
    <mergeCell ref="F262:F265"/>
    <mergeCell ref="F266:F269"/>
    <mergeCell ref="F270:F273"/>
    <mergeCell ref="F274:F277"/>
    <mergeCell ref="F278:F281"/>
    <mergeCell ref="F282:F285"/>
    <mergeCell ref="F286:F289"/>
    <mergeCell ref="F290:F293"/>
    <mergeCell ref="F294:F297"/>
    <mergeCell ref="F298:F301"/>
    <mergeCell ref="F302:F305"/>
    <mergeCell ref="F306:F309"/>
    <mergeCell ref="F310:F313"/>
    <mergeCell ref="F314:F317"/>
    <mergeCell ref="F318:F321"/>
    <mergeCell ref="F322:F325"/>
    <mergeCell ref="F326:F329"/>
    <mergeCell ref="F330:F333"/>
    <mergeCell ref="F334:F337"/>
    <mergeCell ref="F338:F341"/>
    <mergeCell ref="F342:F345"/>
    <mergeCell ref="F346:F349"/>
    <mergeCell ref="F350:F353"/>
    <mergeCell ref="F354:F357"/>
    <mergeCell ref="F358:F361"/>
    <mergeCell ref="F362:F365"/>
    <mergeCell ref="F366:F369"/>
    <mergeCell ref="F370:F373"/>
    <mergeCell ref="F374:F377"/>
    <mergeCell ref="F378:F381"/>
    <mergeCell ref="F382:F385"/>
    <mergeCell ref="F386:F389"/>
    <mergeCell ref="F390:F393"/>
    <mergeCell ref="F394:F397"/>
    <mergeCell ref="F398:F401"/>
    <mergeCell ref="F402:F405"/>
    <mergeCell ref="F406:F409"/>
    <mergeCell ref="F410:F413"/>
    <mergeCell ref="F414:F417"/>
    <mergeCell ref="F418:F421"/>
    <mergeCell ref="F422:F425"/>
    <mergeCell ref="F426:F429"/>
    <mergeCell ref="F430:F433"/>
    <mergeCell ref="F434:F437"/>
    <mergeCell ref="F438:F441"/>
    <mergeCell ref="F442:F445"/>
    <mergeCell ref="F446:F449"/>
    <mergeCell ref="F450:F453"/>
    <mergeCell ref="F454:F457"/>
    <mergeCell ref="F458:F461"/>
    <mergeCell ref="F462:F465"/>
    <mergeCell ref="F466:F469"/>
    <mergeCell ref="F470:F473"/>
    <mergeCell ref="F474:F477"/>
    <mergeCell ref="F478:F481"/>
    <mergeCell ref="F482:F485"/>
    <mergeCell ref="F486:F489"/>
    <mergeCell ref="F490:F493"/>
    <mergeCell ref="F494:F497"/>
    <mergeCell ref="F498:F501"/>
    <mergeCell ref="F502:F505"/>
    <mergeCell ref="F506:F509"/>
    <mergeCell ref="F510:F513"/>
    <mergeCell ref="F514:F517"/>
    <mergeCell ref="F518:F521"/>
    <mergeCell ref="F522:F525"/>
    <mergeCell ref="F526:F529"/>
    <mergeCell ref="F530:F533"/>
    <mergeCell ref="F534:F537"/>
    <mergeCell ref="F538:F541"/>
    <mergeCell ref="F542:F545"/>
    <mergeCell ref="F546:F549"/>
    <mergeCell ref="F550:F553"/>
    <mergeCell ref="F554:F557"/>
    <mergeCell ref="F558:F561"/>
    <mergeCell ref="F562:F565"/>
    <mergeCell ref="F566:F569"/>
    <mergeCell ref="F570:F573"/>
    <mergeCell ref="F574:F577"/>
    <mergeCell ref="F578:F581"/>
    <mergeCell ref="G5:G6"/>
    <mergeCell ref="G7:G10"/>
    <mergeCell ref="G11:G14"/>
    <mergeCell ref="G15:G18"/>
    <mergeCell ref="G19:G21"/>
    <mergeCell ref="G22:G25"/>
    <mergeCell ref="G26:G29"/>
    <mergeCell ref="G30:G33"/>
    <mergeCell ref="G35:G38"/>
    <mergeCell ref="G39:G41"/>
    <mergeCell ref="G45:G48"/>
    <mergeCell ref="G51:G54"/>
    <mergeCell ref="G56:G58"/>
    <mergeCell ref="G59:G61"/>
    <mergeCell ref="G62:G64"/>
    <mergeCell ref="G65:G67"/>
    <mergeCell ref="G68:G70"/>
    <mergeCell ref="G71:G73"/>
    <mergeCell ref="G74:G76"/>
    <mergeCell ref="G77:G79"/>
    <mergeCell ref="G80:G83"/>
    <mergeCell ref="G86:G89"/>
    <mergeCell ref="G90:G93"/>
    <mergeCell ref="G94:G97"/>
    <mergeCell ref="G98:G101"/>
    <mergeCell ref="G102:G105"/>
    <mergeCell ref="G106:G109"/>
    <mergeCell ref="G110:G113"/>
    <mergeCell ref="G114:G117"/>
    <mergeCell ref="G118:G120"/>
    <mergeCell ref="G121:G123"/>
    <mergeCell ref="G124:G126"/>
    <mergeCell ref="G127:G129"/>
    <mergeCell ref="G130:G132"/>
    <mergeCell ref="G133:G135"/>
    <mergeCell ref="G136:G138"/>
    <mergeCell ref="G139:G141"/>
    <mergeCell ref="G142:G144"/>
    <mergeCell ref="G145:G147"/>
    <mergeCell ref="G148:G150"/>
    <mergeCell ref="G151:G153"/>
    <mergeCell ref="G154:G156"/>
    <mergeCell ref="G157:G159"/>
    <mergeCell ref="G160:G162"/>
    <mergeCell ref="G163:G165"/>
    <mergeCell ref="G196:G199"/>
    <mergeCell ref="G200:G203"/>
    <mergeCell ref="G204:G207"/>
    <mergeCell ref="G208:G211"/>
    <mergeCell ref="G212:G215"/>
    <mergeCell ref="G216:G219"/>
    <mergeCell ref="G220:G223"/>
    <mergeCell ref="G224:G227"/>
    <mergeCell ref="G228:G231"/>
    <mergeCell ref="G232:G235"/>
    <mergeCell ref="G236:G239"/>
    <mergeCell ref="G242:G245"/>
    <mergeCell ref="G246:G249"/>
    <mergeCell ref="G250:G253"/>
    <mergeCell ref="G254:G257"/>
    <mergeCell ref="G258:G261"/>
    <mergeCell ref="G262:G265"/>
    <mergeCell ref="G266:G269"/>
    <mergeCell ref="G270:G273"/>
    <mergeCell ref="G274:G277"/>
    <mergeCell ref="G278:G281"/>
    <mergeCell ref="G282:G285"/>
    <mergeCell ref="G286:G289"/>
    <mergeCell ref="G290:G293"/>
    <mergeCell ref="G294:G297"/>
    <mergeCell ref="G298:G301"/>
    <mergeCell ref="G302:G305"/>
    <mergeCell ref="G306:G309"/>
    <mergeCell ref="G310:G313"/>
    <mergeCell ref="G314:G317"/>
    <mergeCell ref="G318:G321"/>
    <mergeCell ref="G322:G325"/>
    <mergeCell ref="G326:G329"/>
    <mergeCell ref="G330:G333"/>
    <mergeCell ref="G334:G337"/>
    <mergeCell ref="G338:G341"/>
    <mergeCell ref="G342:G345"/>
    <mergeCell ref="G346:G349"/>
    <mergeCell ref="G350:G353"/>
    <mergeCell ref="G354:G357"/>
    <mergeCell ref="G358:G361"/>
    <mergeCell ref="G362:G365"/>
    <mergeCell ref="G366:G369"/>
    <mergeCell ref="G370:G373"/>
    <mergeCell ref="G374:G377"/>
    <mergeCell ref="G378:G381"/>
    <mergeCell ref="G382:G385"/>
    <mergeCell ref="G386:G389"/>
    <mergeCell ref="G390:G393"/>
    <mergeCell ref="G394:G397"/>
    <mergeCell ref="G398:G401"/>
    <mergeCell ref="G402:G405"/>
    <mergeCell ref="G406:G409"/>
    <mergeCell ref="G410:G413"/>
    <mergeCell ref="G414:G417"/>
    <mergeCell ref="G418:G421"/>
    <mergeCell ref="G422:G425"/>
    <mergeCell ref="G426:G429"/>
    <mergeCell ref="G430:G433"/>
    <mergeCell ref="G434:G437"/>
    <mergeCell ref="G438:G441"/>
    <mergeCell ref="G442:G445"/>
    <mergeCell ref="G446:G449"/>
    <mergeCell ref="G450:G453"/>
    <mergeCell ref="G454:G457"/>
    <mergeCell ref="G458:G461"/>
    <mergeCell ref="G462:G465"/>
    <mergeCell ref="G466:G469"/>
    <mergeCell ref="G470:G473"/>
    <mergeCell ref="G474:G477"/>
    <mergeCell ref="G478:G481"/>
    <mergeCell ref="G482:G485"/>
    <mergeCell ref="G486:G489"/>
    <mergeCell ref="G490:G493"/>
    <mergeCell ref="G494:G497"/>
    <mergeCell ref="G498:G501"/>
    <mergeCell ref="G502:G505"/>
    <mergeCell ref="G506:G509"/>
    <mergeCell ref="G510:G513"/>
    <mergeCell ref="G514:G517"/>
    <mergeCell ref="G518:G521"/>
    <mergeCell ref="G522:G525"/>
    <mergeCell ref="G526:G529"/>
    <mergeCell ref="G530:G533"/>
    <mergeCell ref="G534:G537"/>
    <mergeCell ref="G538:G541"/>
    <mergeCell ref="G542:G545"/>
    <mergeCell ref="G546:G549"/>
    <mergeCell ref="G550:G553"/>
    <mergeCell ref="G554:G557"/>
    <mergeCell ref="G558:G561"/>
    <mergeCell ref="G562:G565"/>
    <mergeCell ref="G566:G569"/>
    <mergeCell ref="G570:G573"/>
    <mergeCell ref="G574:G577"/>
    <mergeCell ref="G578:G581"/>
    <mergeCell ref="H5:H6"/>
    <mergeCell ref="H7:H10"/>
    <mergeCell ref="H11:H14"/>
    <mergeCell ref="H15:H18"/>
    <mergeCell ref="H19:H21"/>
    <mergeCell ref="H22:H25"/>
    <mergeCell ref="H26:H29"/>
    <mergeCell ref="H30:H33"/>
    <mergeCell ref="H35:H38"/>
    <mergeCell ref="H39:H41"/>
    <mergeCell ref="H45:H48"/>
    <mergeCell ref="H51:H54"/>
    <mergeCell ref="H56:H58"/>
    <mergeCell ref="H59:H61"/>
    <mergeCell ref="H62:H64"/>
    <mergeCell ref="H65:H67"/>
    <mergeCell ref="H68:H70"/>
    <mergeCell ref="H71:H73"/>
    <mergeCell ref="H74:H76"/>
    <mergeCell ref="H77:H79"/>
    <mergeCell ref="H80:H83"/>
    <mergeCell ref="H86:H89"/>
    <mergeCell ref="H90:H93"/>
    <mergeCell ref="H94:H97"/>
    <mergeCell ref="H98:H101"/>
    <mergeCell ref="H102:H105"/>
    <mergeCell ref="H106:H109"/>
    <mergeCell ref="H110:H113"/>
    <mergeCell ref="H114:H117"/>
    <mergeCell ref="H118:H120"/>
    <mergeCell ref="H121:H123"/>
    <mergeCell ref="H124:H126"/>
    <mergeCell ref="H127:H129"/>
    <mergeCell ref="H130:H132"/>
    <mergeCell ref="H133:H135"/>
    <mergeCell ref="H136:H138"/>
    <mergeCell ref="H139:H141"/>
    <mergeCell ref="H142:H144"/>
    <mergeCell ref="H145:H147"/>
    <mergeCell ref="H148:H150"/>
    <mergeCell ref="H151:H153"/>
    <mergeCell ref="H154:H156"/>
    <mergeCell ref="H157:H159"/>
    <mergeCell ref="H160:H162"/>
    <mergeCell ref="H163:H165"/>
    <mergeCell ref="H196:H199"/>
    <mergeCell ref="H200:H203"/>
    <mergeCell ref="H204:H207"/>
    <mergeCell ref="H208:H211"/>
    <mergeCell ref="H212:H215"/>
    <mergeCell ref="H216:H219"/>
    <mergeCell ref="H220:H223"/>
    <mergeCell ref="H224:H227"/>
    <mergeCell ref="H228:H231"/>
    <mergeCell ref="H232:H235"/>
    <mergeCell ref="H236:H239"/>
    <mergeCell ref="H242:H245"/>
    <mergeCell ref="H246:H249"/>
    <mergeCell ref="H250:H253"/>
    <mergeCell ref="H254:H257"/>
    <mergeCell ref="H258:H261"/>
    <mergeCell ref="H262:H265"/>
    <mergeCell ref="H266:H269"/>
    <mergeCell ref="H270:H273"/>
    <mergeCell ref="H274:H277"/>
    <mergeCell ref="H278:H281"/>
    <mergeCell ref="H282:H285"/>
    <mergeCell ref="H286:H289"/>
    <mergeCell ref="H290:H293"/>
    <mergeCell ref="H294:H297"/>
    <mergeCell ref="H298:H301"/>
    <mergeCell ref="H302:H305"/>
    <mergeCell ref="H306:H309"/>
    <mergeCell ref="H310:H313"/>
    <mergeCell ref="H314:H317"/>
    <mergeCell ref="H318:H321"/>
    <mergeCell ref="H322:H325"/>
    <mergeCell ref="H326:H329"/>
    <mergeCell ref="H330:H333"/>
    <mergeCell ref="H334:H337"/>
    <mergeCell ref="H338:H341"/>
    <mergeCell ref="H342:H345"/>
    <mergeCell ref="H346:H349"/>
    <mergeCell ref="H350:H353"/>
    <mergeCell ref="H354:H357"/>
    <mergeCell ref="H358:H361"/>
    <mergeCell ref="H362:H365"/>
    <mergeCell ref="H366:H369"/>
    <mergeCell ref="H370:H373"/>
    <mergeCell ref="H374:H377"/>
    <mergeCell ref="H378:H381"/>
    <mergeCell ref="H382:H385"/>
    <mergeCell ref="H386:H389"/>
    <mergeCell ref="H390:H393"/>
    <mergeCell ref="H394:H397"/>
    <mergeCell ref="H398:H401"/>
    <mergeCell ref="H402:H405"/>
    <mergeCell ref="H406:H409"/>
    <mergeCell ref="H410:H413"/>
    <mergeCell ref="H414:H417"/>
    <mergeCell ref="H418:H421"/>
    <mergeCell ref="H422:H425"/>
    <mergeCell ref="H426:H429"/>
    <mergeCell ref="H430:H433"/>
    <mergeCell ref="H434:H437"/>
    <mergeCell ref="H438:H441"/>
    <mergeCell ref="H442:H445"/>
    <mergeCell ref="H446:H449"/>
    <mergeCell ref="H450:H453"/>
    <mergeCell ref="H454:H457"/>
    <mergeCell ref="H458:H461"/>
    <mergeCell ref="H462:H465"/>
    <mergeCell ref="H466:H469"/>
    <mergeCell ref="H470:H473"/>
    <mergeCell ref="H474:H477"/>
    <mergeCell ref="H478:H481"/>
    <mergeCell ref="H482:H485"/>
    <mergeCell ref="H486:H489"/>
    <mergeCell ref="H490:H493"/>
    <mergeCell ref="H494:H497"/>
    <mergeCell ref="H498:H501"/>
    <mergeCell ref="H502:H505"/>
    <mergeCell ref="H506:H509"/>
    <mergeCell ref="H510:H513"/>
    <mergeCell ref="H514:H517"/>
    <mergeCell ref="H518:H521"/>
    <mergeCell ref="H522:H525"/>
    <mergeCell ref="H526:H529"/>
    <mergeCell ref="H530:H533"/>
    <mergeCell ref="H534:H537"/>
    <mergeCell ref="H538:H541"/>
    <mergeCell ref="H542:H545"/>
    <mergeCell ref="H546:H549"/>
    <mergeCell ref="H550:H553"/>
    <mergeCell ref="H554:H557"/>
    <mergeCell ref="H558:H561"/>
    <mergeCell ref="H562:H565"/>
    <mergeCell ref="H566:H569"/>
    <mergeCell ref="H570:H573"/>
    <mergeCell ref="H574:H577"/>
    <mergeCell ref="H578:H581"/>
    <mergeCell ref="M5:M6"/>
    <mergeCell ref="M7:M10"/>
    <mergeCell ref="M11:M14"/>
    <mergeCell ref="M15:M18"/>
    <mergeCell ref="M19:M21"/>
    <mergeCell ref="M22:M25"/>
    <mergeCell ref="M26:M29"/>
    <mergeCell ref="M30:M33"/>
    <mergeCell ref="M35:M38"/>
    <mergeCell ref="M39:M41"/>
    <mergeCell ref="M45:M48"/>
    <mergeCell ref="M51:M54"/>
    <mergeCell ref="M56:M58"/>
    <mergeCell ref="M59:M61"/>
    <mergeCell ref="M62:M64"/>
    <mergeCell ref="M65:M67"/>
    <mergeCell ref="M68:M70"/>
    <mergeCell ref="M71:M73"/>
    <mergeCell ref="M74:M76"/>
    <mergeCell ref="M77:M79"/>
    <mergeCell ref="M80:M83"/>
    <mergeCell ref="M86:M89"/>
    <mergeCell ref="M90:M93"/>
    <mergeCell ref="M94:M97"/>
    <mergeCell ref="M98:M101"/>
    <mergeCell ref="M102:M105"/>
    <mergeCell ref="M106:M109"/>
    <mergeCell ref="M110:M113"/>
    <mergeCell ref="M114:M117"/>
    <mergeCell ref="M118:M120"/>
    <mergeCell ref="M121:M123"/>
    <mergeCell ref="M124:M126"/>
    <mergeCell ref="M127:M129"/>
    <mergeCell ref="M130:M132"/>
    <mergeCell ref="M133:M135"/>
    <mergeCell ref="M136:M138"/>
    <mergeCell ref="M139:M141"/>
    <mergeCell ref="M142:M144"/>
    <mergeCell ref="M145:M147"/>
    <mergeCell ref="M148:M150"/>
    <mergeCell ref="M151:M153"/>
    <mergeCell ref="M154:M156"/>
    <mergeCell ref="M157:M159"/>
    <mergeCell ref="M160:M162"/>
    <mergeCell ref="M163:M165"/>
    <mergeCell ref="M196:M199"/>
    <mergeCell ref="M200:M203"/>
    <mergeCell ref="M204:M207"/>
    <mergeCell ref="M208:M211"/>
    <mergeCell ref="M212:M215"/>
    <mergeCell ref="M216:M219"/>
    <mergeCell ref="M220:M223"/>
    <mergeCell ref="M224:M227"/>
    <mergeCell ref="M228:M231"/>
    <mergeCell ref="M232:M235"/>
    <mergeCell ref="M236:M239"/>
    <mergeCell ref="M242:M245"/>
    <mergeCell ref="M246:M249"/>
    <mergeCell ref="M250:M253"/>
    <mergeCell ref="M254:M257"/>
    <mergeCell ref="M258:M261"/>
    <mergeCell ref="M262:M265"/>
    <mergeCell ref="M266:M269"/>
    <mergeCell ref="M270:M273"/>
    <mergeCell ref="M274:M277"/>
    <mergeCell ref="M278:M281"/>
    <mergeCell ref="M282:M285"/>
    <mergeCell ref="M286:M289"/>
    <mergeCell ref="M290:M293"/>
    <mergeCell ref="M294:M297"/>
    <mergeCell ref="M298:M301"/>
    <mergeCell ref="M302:M305"/>
    <mergeCell ref="M306:M309"/>
    <mergeCell ref="M310:M313"/>
    <mergeCell ref="M314:M317"/>
    <mergeCell ref="M318:M321"/>
    <mergeCell ref="M322:M325"/>
    <mergeCell ref="M326:M329"/>
    <mergeCell ref="M330:M333"/>
    <mergeCell ref="M334:M337"/>
    <mergeCell ref="M338:M341"/>
    <mergeCell ref="M342:M345"/>
    <mergeCell ref="M346:M349"/>
    <mergeCell ref="M350:M353"/>
    <mergeCell ref="M354:M357"/>
    <mergeCell ref="M358:M361"/>
    <mergeCell ref="M362:M365"/>
    <mergeCell ref="M366:M369"/>
    <mergeCell ref="M370:M373"/>
    <mergeCell ref="M374:M377"/>
    <mergeCell ref="M378:M381"/>
    <mergeCell ref="M382:M385"/>
    <mergeCell ref="M386:M389"/>
    <mergeCell ref="M390:M393"/>
    <mergeCell ref="M394:M397"/>
    <mergeCell ref="M398:M401"/>
    <mergeCell ref="M402:M405"/>
    <mergeCell ref="M406:M409"/>
    <mergeCell ref="M410:M413"/>
    <mergeCell ref="M414:M417"/>
    <mergeCell ref="M418:M421"/>
    <mergeCell ref="M422:M425"/>
    <mergeCell ref="M426:M429"/>
    <mergeCell ref="M430:M433"/>
    <mergeCell ref="M434:M437"/>
    <mergeCell ref="M438:M441"/>
    <mergeCell ref="M442:M445"/>
    <mergeCell ref="M446:M449"/>
    <mergeCell ref="M450:M453"/>
    <mergeCell ref="M454:M457"/>
    <mergeCell ref="M458:M461"/>
    <mergeCell ref="M462:M465"/>
    <mergeCell ref="M466:M469"/>
    <mergeCell ref="M470:M473"/>
    <mergeCell ref="M474:M477"/>
    <mergeCell ref="M478:M481"/>
    <mergeCell ref="M482:M485"/>
    <mergeCell ref="M486:M489"/>
    <mergeCell ref="M490:M493"/>
    <mergeCell ref="M494:M497"/>
    <mergeCell ref="M498:M501"/>
    <mergeCell ref="M502:M505"/>
    <mergeCell ref="M506:M509"/>
    <mergeCell ref="M510:M513"/>
    <mergeCell ref="M514:M517"/>
    <mergeCell ref="M518:M521"/>
    <mergeCell ref="M522:M525"/>
    <mergeCell ref="M526:M529"/>
    <mergeCell ref="M530:M533"/>
    <mergeCell ref="M534:M537"/>
    <mergeCell ref="M538:M541"/>
    <mergeCell ref="M542:M545"/>
    <mergeCell ref="M546:M549"/>
    <mergeCell ref="M550:M553"/>
    <mergeCell ref="M554:M557"/>
    <mergeCell ref="M558:M561"/>
    <mergeCell ref="M562:M565"/>
    <mergeCell ref="M566:M569"/>
    <mergeCell ref="M570:M573"/>
    <mergeCell ref="M574:M577"/>
    <mergeCell ref="M578:M581"/>
    <mergeCell ref="N5:N6"/>
    <mergeCell ref="N7:N10"/>
    <mergeCell ref="N11:N14"/>
    <mergeCell ref="N15:N18"/>
    <mergeCell ref="N19:N21"/>
    <mergeCell ref="N22:N25"/>
    <mergeCell ref="N26:N29"/>
    <mergeCell ref="N30:N33"/>
    <mergeCell ref="N35:N38"/>
    <mergeCell ref="N39:N41"/>
    <mergeCell ref="N45:N48"/>
    <mergeCell ref="N51:N54"/>
    <mergeCell ref="N56:N58"/>
    <mergeCell ref="N59:N61"/>
    <mergeCell ref="N62:N64"/>
    <mergeCell ref="N65:N67"/>
    <mergeCell ref="N68:N70"/>
    <mergeCell ref="N71:N73"/>
    <mergeCell ref="N74:N76"/>
    <mergeCell ref="N77:N79"/>
    <mergeCell ref="N80:N83"/>
    <mergeCell ref="N86:N89"/>
    <mergeCell ref="N90:N93"/>
    <mergeCell ref="N94:N97"/>
    <mergeCell ref="N98:N101"/>
    <mergeCell ref="N102:N105"/>
    <mergeCell ref="N106:N109"/>
    <mergeCell ref="N110:N113"/>
    <mergeCell ref="N114:N117"/>
    <mergeCell ref="N118:N120"/>
    <mergeCell ref="N121:N123"/>
    <mergeCell ref="N124:N126"/>
    <mergeCell ref="N127:N129"/>
    <mergeCell ref="N130:N132"/>
    <mergeCell ref="N133:N135"/>
    <mergeCell ref="N136:N138"/>
    <mergeCell ref="N139:N141"/>
    <mergeCell ref="N142:N144"/>
    <mergeCell ref="N145:N147"/>
    <mergeCell ref="N148:N150"/>
    <mergeCell ref="N151:N153"/>
    <mergeCell ref="N154:N156"/>
    <mergeCell ref="N157:N159"/>
    <mergeCell ref="N160:N162"/>
    <mergeCell ref="N163:N165"/>
    <mergeCell ref="N196:N199"/>
    <mergeCell ref="N200:N203"/>
    <mergeCell ref="N204:N207"/>
    <mergeCell ref="N208:N211"/>
    <mergeCell ref="N212:N215"/>
    <mergeCell ref="N216:N219"/>
    <mergeCell ref="N220:N223"/>
    <mergeCell ref="N224:N227"/>
    <mergeCell ref="N228:N231"/>
    <mergeCell ref="N232:N235"/>
    <mergeCell ref="N236:N239"/>
    <mergeCell ref="N242:N245"/>
    <mergeCell ref="N246:N249"/>
    <mergeCell ref="N250:N253"/>
    <mergeCell ref="N254:N257"/>
    <mergeCell ref="N258:N261"/>
    <mergeCell ref="N262:N265"/>
    <mergeCell ref="N266:N269"/>
    <mergeCell ref="N270:N273"/>
    <mergeCell ref="N274:N277"/>
    <mergeCell ref="N278:N281"/>
    <mergeCell ref="N282:N285"/>
    <mergeCell ref="N286:N289"/>
    <mergeCell ref="N290:N293"/>
    <mergeCell ref="N294:N297"/>
    <mergeCell ref="N298:N301"/>
    <mergeCell ref="N302:N305"/>
    <mergeCell ref="N306:N309"/>
    <mergeCell ref="N310:N313"/>
    <mergeCell ref="N314:N317"/>
    <mergeCell ref="N318:N321"/>
    <mergeCell ref="N322:N325"/>
    <mergeCell ref="N326:N329"/>
    <mergeCell ref="N330:N333"/>
    <mergeCell ref="N334:N337"/>
    <mergeCell ref="N338:N341"/>
    <mergeCell ref="N342:N345"/>
    <mergeCell ref="N346:N349"/>
    <mergeCell ref="N350:N353"/>
    <mergeCell ref="N354:N357"/>
    <mergeCell ref="N358:N361"/>
    <mergeCell ref="N362:N365"/>
    <mergeCell ref="N366:N369"/>
    <mergeCell ref="N370:N373"/>
    <mergeCell ref="N374:N377"/>
    <mergeCell ref="N378:N381"/>
    <mergeCell ref="N382:N385"/>
    <mergeCell ref="N386:N389"/>
    <mergeCell ref="N390:N393"/>
    <mergeCell ref="N394:N397"/>
    <mergeCell ref="N398:N401"/>
    <mergeCell ref="N402:N405"/>
    <mergeCell ref="N406:N409"/>
    <mergeCell ref="N410:N413"/>
    <mergeCell ref="N414:N417"/>
    <mergeCell ref="N418:N421"/>
    <mergeCell ref="N422:N425"/>
    <mergeCell ref="N426:N429"/>
    <mergeCell ref="N430:N433"/>
    <mergeCell ref="N434:N437"/>
    <mergeCell ref="N438:N441"/>
    <mergeCell ref="N442:N445"/>
    <mergeCell ref="N446:N449"/>
    <mergeCell ref="N450:N453"/>
    <mergeCell ref="N454:N457"/>
    <mergeCell ref="N458:N461"/>
    <mergeCell ref="N462:N465"/>
    <mergeCell ref="N466:N469"/>
    <mergeCell ref="N470:N473"/>
    <mergeCell ref="N474:N477"/>
    <mergeCell ref="N478:N481"/>
    <mergeCell ref="N482:N485"/>
    <mergeCell ref="N486:N489"/>
    <mergeCell ref="N490:N493"/>
    <mergeCell ref="N494:N497"/>
    <mergeCell ref="N498:N501"/>
    <mergeCell ref="N502:N505"/>
    <mergeCell ref="N506:N509"/>
    <mergeCell ref="N510:N513"/>
    <mergeCell ref="N514:N517"/>
    <mergeCell ref="N518:N521"/>
    <mergeCell ref="N522:N525"/>
    <mergeCell ref="N526:N529"/>
    <mergeCell ref="N530:N533"/>
    <mergeCell ref="N534:N537"/>
    <mergeCell ref="N538:N541"/>
    <mergeCell ref="N542:N545"/>
    <mergeCell ref="N546:N549"/>
    <mergeCell ref="N550:N553"/>
    <mergeCell ref="N554:N557"/>
    <mergeCell ref="N558:N561"/>
    <mergeCell ref="N562:N565"/>
    <mergeCell ref="N566:N569"/>
    <mergeCell ref="N570:N573"/>
    <mergeCell ref="N574:N577"/>
    <mergeCell ref="N578:N581"/>
    <mergeCell ref="O5:O6"/>
    <mergeCell ref="O7:O10"/>
    <mergeCell ref="O11:O14"/>
    <mergeCell ref="O15:O18"/>
    <mergeCell ref="O19:O21"/>
    <mergeCell ref="O22:O25"/>
    <mergeCell ref="O26:O29"/>
    <mergeCell ref="O30:O33"/>
    <mergeCell ref="O35:O38"/>
    <mergeCell ref="O45:O48"/>
    <mergeCell ref="O51:O54"/>
    <mergeCell ref="O56:O58"/>
    <mergeCell ref="O59:O61"/>
    <mergeCell ref="O62:O64"/>
    <mergeCell ref="O65:O67"/>
    <mergeCell ref="O68:O70"/>
    <mergeCell ref="O71:O73"/>
    <mergeCell ref="O74:O76"/>
    <mergeCell ref="O77:O79"/>
    <mergeCell ref="O80:O83"/>
    <mergeCell ref="O86:O89"/>
    <mergeCell ref="O90:O93"/>
    <mergeCell ref="O94:O97"/>
    <mergeCell ref="O98:O101"/>
    <mergeCell ref="O102:O105"/>
    <mergeCell ref="O106:O109"/>
    <mergeCell ref="O110:O113"/>
    <mergeCell ref="O114:O117"/>
    <mergeCell ref="O118:O120"/>
    <mergeCell ref="O121:O123"/>
    <mergeCell ref="O124:O126"/>
    <mergeCell ref="O127:O129"/>
    <mergeCell ref="O130:O132"/>
    <mergeCell ref="O133:O135"/>
    <mergeCell ref="O136:O138"/>
    <mergeCell ref="O196:O199"/>
    <mergeCell ref="O200:O203"/>
    <mergeCell ref="O204:O207"/>
    <mergeCell ref="O208:O211"/>
    <mergeCell ref="O212:O215"/>
    <mergeCell ref="O216:O219"/>
    <mergeCell ref="O220:O223"/>
    <mergeCell ref="O224:O227"/>
    <mergeCell ref="O228:O231"/>
    <mergeCell ref="O232:O235"/>
    <mergeCell ref="O236:O239"/>
    <mergeCell ref="O242:O245"/>
    <mergeCell ref="O246:O249"/>
    <mergeCell ref="O250:O253"/>
    <mergeCell ref="O254:O257"/>
    <mergeCell ref="O258:O261"/>
    <mergeCell ref="O262:O265"/>
    <mergeCell ref="O266:O269"/>
    <mergeCell ref="O270:O273"/>
    <mergeCell ref="O274:O277"/>
    <mergeCell ref="O278:O281"/>
    <mergeCell ref="O282:O285"/>
    <mergeCell ref="O286:O289"/>
    <mergeCell ref="O290:O293"/>
    <mergeCell ref="O294:O297"/>
    <mergeCell ref="O298:O301"/>
    <mergeCell ref="O302:O305"/>
    <mergeCell ref="O306:O309"/>
    <mergeCell ref="O310:O313"/>
    <mergeCell ref="O314:O317"/>
    <mergeCell ref="O318:O321"/>
    <mergeCell ref="O322:O325"/>
    <mergeCell ref="O326:O329"/>
    <mergeCell ref="O330:O333"/>
    <mergeCell ref="O334:O337"/>
    <mergeCell ref="O338:O341"/>
    <mergeCell ref="O342:O345"/>
    <mergeCell ref="O346:O349"/>
    <mergeCell ref="O350:O353"/>
    <mergeCell ref="O354:O357"/>
    <mergeCell ref="O358:O361"/>
    <mergeCell ref="O362:O365"/>
    <mergeCell ref="O366:O369"/>
    <mergeCell ref="O370:O373"/>
    <mergeCell ref="O374:O377"/>
    <mergeCell ref="O378:O381"/>
    <mergeCell ref="O382:O385"/>
    <mergeCell ref="O386:O389"/>
    <mergeCell ref="O390:O393"/>
    <mergeCell ref="O394:O397"/>
    <mergeCell ref="O398:O401"/>
    <mergeCell ref="O402:O405"/>
    <mergeCell ref="O406:O409"/>
    <mergeCell ref="O410:O413"/>
    <mergeCell ref="O414:O417"/>
    <mergeCell ref="O418:O421"/>
    <mergeCell ref="O422:O425"/>
    <mergeCell ref="O426:O429"/>
    <mergeCell ref="O430:O433"/>
    <mergeCell ref="O434:O437"/>
    <mergeCell ref="O438:O441"/>
    <mergeCell ref="O442:O445"/>
    <mergeCell ref="O446:O449"/>
    <mergeCell ref="O450:O453"/>
    <mergeCell ref="O454:O457"/>
    <mergeCell ref="O458:O461"/>
    <mergeCell ref="O462:O465"/>
    <mergeCell ref="O466:O469"/>
    <mergeCell ref="O470:O473"/>
    <mergeCell ref="O474:O477"/>
    <mergeCell ref="O478:O481"/>
    <mergeCell ref="O482:O485"/>
    <mergeCell ref="O486:O489"/>
    <mergeCell ref="O490:O493"/>
    <mergeCell ref="O494:O497"/>
    <mergeCell ref="O498:O501"/>
    <mergeCell ref="O502:O505"/>
    <mergeCell ref="O506:O509"/>
    <mergeCell ref="O510:O513"/>
    <mergeCell ref="O514:O517"/>
    <mergeCell ref="O518:O521"/>
    <mergeCell ref="O522:O525"/>
    <mergeCell ref="O526:O529"/>
    <mergeCell ref="O530:O533"/>
    <mergeCell ref="O534:O537"/>
    <mergeCell ref="O538:O541"/>
    <mergeCell ref="O542:O545"/>
    <mergeCell ref="O546:O549"/>
    <mergeCell ref="O550:O553"/>
    <mergeCell ref="O554:O557"/>
    <mergeCell ref="O558:O561"/>
    <mergeCell ref="O562:O565"/>
    <mergeCell ref="A583:C590"/>
    <mergeCell ref="D583:O590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 K0+270~K1+630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小若</cp:lastModifiedBy>
  <dcterms:created xsi:type="dcterms:W3CDTF">2021-04-28T03:29:00Z</dcterms:created>
  <cp:lastPrinted>2021-12-22T02:51:00Z</cp:lastPrinted>
  <dcterms:modified xsi:type="dcterms:W3CDTF">2021-12-31T08:41:31Z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1D121695F08C4F20A6F6F8DCAD75857B</vt:lpwstr>
  </property>
  <property fmtid="{D5CDD505-2E9C-101B-9397-08002B2CF9AE}" pid="3" name="KSOProductBuildVer">
    <vt:lpwstr>2052-11.8.2.10229</vt:lpwstr>
  </property>
  <property fmtid="{D5CDD505-2E9C-101B-9397-08002B2CF9AE}" pid="4" name="KSOReadingLayout">
    <vt:bool>true</vt:bool>
  </property>
</Properties>
</file>